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ttps://smiletraininc.sharepoint.com/Shared Documents/Programs/Medical/Comprehensive Cleft Care/CCC Guidance Documentation 2024/Chinese/Funding Budget Templates/"/>
    </mc:Choice>
  </mc:AlternateContent>
  <xr:revisionPtr revIDLastSave="14" documentId="11_2B987F4E72658C8A1C6A0574678FD5C937728B1F" xr6:coauthVersionLast="47" xr6:coauthVersionMax="47" xr10:uidLastSave="{2FB4A7C6-E227-4AA0-AFC3-299627BEA07E}"/>
  <bookViews>
    <workbookView xWindow="2280" yWindow="2280" windowWidth="14400" windowHeight="7440" xr2:uid="{00000000-000D-0000-FFFF-FFFF00000000}"/>
  </bookViews>
  <sheets>
    <sheet name="COVER LETTER" sheetId="14" r:id="rId1"/>
    <sheet name="EXAMPLE" sheetId="11" r:id="rId2"/>
    <sheet name="BUDGET TEMPLATE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3" i="11" l="1"/>
  <c r="L102" i="11"/>
  <c r="K102" i="11"/>
  <c r="L99" i="11"/>
  <c r="L98" i="11"/>
  <c r="L97" i="11"/>
  <c r="L96" i="11"/>
  <c r="L95" i="11"/>
  <c r="L92" i="11"/>
  <c r="L91" i="11"/>
  <c r="L90" i="11"/>
  <c r="L89" i="11"/>
  <c r="L88" i="11"/>
  <c r="L85" i="11"/>
  <c r="L84" i="11"/>
  <c r="L77" i="11"/>
  <c r="L76" i="11"/>
  <c r="L75" i="11"/>
  <c r="L74" i="11"/>
  <c r="L73" i="11"/>
  <c r="L69" i="11"/>
  <c r="L68" i="11"/>
  <c r="L66" i="11"/>
  <c r="L65" i="11"/>
  <c r="L63" i="11"/>
  <c r="L62" i="11"/>
  <c r="L61" i="11"/>
  <c r="L55" i="11"/>
  <c r="K55" i="11"/>
  <c r="L53" i="11"/>
  <c r="K53" i="11"/>
  <c r="L52" i="11"/>
  <c r="K52" i="11"/>
  <c r="L51" i="11"/>
  <c r="K51" i="11"/>
  <c r="L50" i="11"/>
  <c r="K50" i="11"/>
  <c r="L49" i="11"/>
  <c r="K49" i="11"/>
  <c r="L47" i="11"/>
  <c r="K47" i="11"/>
  <c r="L46" i="11"/>
  <c r="K46" i="11"/>
  <c r="L43" i="11"/>
  <c r="K43" i="11"/>
  <c r="L41" i="11"/>
  <c r="K41" i="11"/>
  <c r="L40" i="11"/>
  <c r="K40" i="11"/>
  <c r="L39" i="11"/>
  <c r="K39" i="11"/>
  <c r="L35" i="11"/>
  <c r="K35" i="11"/>
  <c r="K34" i="11"/>
  <c r="L33" i="11"/>
  <c r="K33" i="11"/>
  <c r="L32" i="11"/>
  <c r="K32" i="11"/>
  <c r="K28" i="11"/>
  <c r="J28" i="11"/>
  <c r="K27" i="11"/>
  <c r="J27" i="11"/>
  <c r="K26" i="11"/>
  <c r="J26" i="11"/>
  <c r="K25" i="11"/>
  <c r="J25" i="11"/>
  <c r="K23" i="11"/>
  <c r="J23" i="11"/>
  <c r="K22" i="11"/>
  <c r="J22" i="11"/>
  <c r="K21" i="11"/>
  <c r="J21" i="11"/>
  <c r="K18" i="11"/>
  <c r="J18" i="11"/>
  <c r="K17" i="11"/>
  <c r="J17" i="11"/>
  <c r="K16" i="11"/>
  <c r="J1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  <author>Odontologia Aproquen</author>
    <author>Mónica Domínguez</author>
  </authors>
  <commentList>
    <comment ref="E7" authorId="0" shapeId="0" xr:uid="{00000000-0006-0000-0100-000001000000}">
      <text>
        <r>
          <rPr>
            <sz val="11"/>
            <color rgb="FF000000"/>
            <rFont val="Tahoma"/>
            <charset val="134"/>
          </rPr>
          <t>总金额</t>
        </r>
        <r>
          <rPr>
            <b/>
            <sz val="11"/>
            <color rgb="FF000000"/>
            <rFont val="Tahoma"/>
            <charset val="134"/>
          </rPr>
          <t>以美元计算</t>
        </r>
      </text>
    </comment>
    <comment ref="I7" authorId="0" shapeId="0" xr:uid="{00000000-0006-0000-0100-000002000000}">
      <text>
        <r>
          <rPr>
            <sz val="11"/>
            <color rgb="FF000000"/>
            <rFont val="Tahoma"/>
            <charset val="134"/>
          </rPr>
          <t xml:space="preserve">预估
</t>
        </r>
        <r>
          <rPr>
            <b/>
            <sz val="11"/>
            <color rgb="FF000000"/>
            <rFont val="Tahoma"/>
            <charset val="134"/>
          </rPr>
          <t>因本预算提供的服务而</t>
        </r>
        <r>
          <rPr>
            <sz val="11"/>
            <color rgb="FF000000"/>
            <rFont val="Tahoma"/>
            <charset val="134"/>
          </rPr>
          <t xml:space="preserve">
受益的患者人数。
500=非后续患者总数</t>
        </r>
      </text>
    </comment>
    <comment ref="E9" authorId="0" shapeId="0" xr:uid="{00000000-0006-0000-0100-000003000000}">
      <text>
        <r>
          <rPr>
            <sz val="11"/>
            <color rgb="FF000000"/>
            <rFont val="Tahoma"/>
            <charset val="134"/>
          </rPr>
          <t>填写周期</t>
        </r>
        <r>
          <rPr>
            <b/>
            <sz val="11"/>
            <color rgb="FF000000"/>
            <rFont val="Tahoma"/>
            <charset val="134"/>
          </rPr>
          <t xml:space="preserve"> 以月为单位</t>
        </r>
        <r>
          <rPr>
            <b/>
            <sz val="9"/>
            <color rgb="FF000000"/>
            <rFont val="Tahoma"/>
            <charset val="134"/>
          </rPr>
          <t xml:space="preserve"> </t>
        </r>
      </text>
    </comment>
    <comment ref="I9" authorId="0" shapeId="0" xr:uid="{00000000-0006-0000-0100-000004000000}">
      <text>
        <r>
          <rPr>
            <sz val="11"/>
            <color rgb="FF000000"/>
            <rFont val="Tahoma"/>
            <charset val="134"/>
          </rPr>
          <t xml:space="preserve">填写 
</t>
        </r>
        <r>
          <rPr>
            <b/>
            <sz val="11"/>
            <color rgb="FF000000"/>
            <rFont val="Tahoma"/>
            <charset val="134"/>
          </rPr>
          <t>当地货币的名称</t>
        </r>
      </text>
    </comment>
    <comment ref="F16" authorId="1" shapeId="0" xr:uid="{00000000-0006-0000-0100-000005000000}">
      <text>
        <r>
          <rPr>
            <b/>
            <sz val="9"/>
            <color rgb="FF000000"/>
            <rFont val="Tahoma"/>
            <charset val="134"/>
          </rPr>
          <t>每套50卷纱布</t>
        </r>
      </text>
    </comment>
    <comment ref="F23" authorId="1" shapeId="0" xr:uid="{00000000-0006-0000-0100-000006000000}">
      <text>
        <r>
          <rPr>
            <b/>
            <sz val="9"/>
            <rFont val="Tahoma"/>
            <charset val="134"/>
          </rPr>
          <t>每套10根棉签</t>
        </r>
      </text>
    </comment>
    <comment ref="F27" authorId="1" shapeId="0" xr:uid="{00000000-0006-0000-0100-000007000000}">
      <text>
        <r>
          <rPr>
            <b/>
            <sz val="9"/>
            <rFont val="Tahoma"/>
            <charset val="134"/>
          </rPr>
          <t>每套10根棉签</t>
        </r>
      </text>
    </comment>
    <comment ref="H40" authorId="2" shapeId="0" xr:uid="{00000000-0006-0000-0100-000008000000}">
      <text>
        <r>
          <rPr>
            <b/>
            <sz val="9"/>
            <rFont val="Tahoma"/>
            <charset val="134"/>
          </rPr>
          <t>Mónica Domínguez:</t>
        </r>
        <r>
          <rPr>
            <sz val="9"/>
            <rFont val="Tahoma"/>
            <charset val="134"/>
          </rPr>
          <t xml:space="preserve">
5套工具包=10个注射器=700次使用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8" authorId="0" shapeId="0" xr:uid="{00000000-0006-0000-0200-000001000000}">
      <text>
        <r>
          <rPr>
            <sz val="11"/>
            <color rgb="FF000000"/>
            <rFont val="Tahoma"/>
            <charset val="134"/>
          </rPr>
          <t>总金额</t>
        </r>
        <r>
          <rPr>
            <b/>
            <sz val="11"/>
            <color rgb="FF000000"/>
            <rFont val="Tahoma"/>
            <charset val="134"/>
          </rPr>
          <t>以美元</t>
        </r>
        <r>
          <rPr>
            <sz val="11"/>
            <color rgb="FF000000"/>
            <rFont val="Tahoma"/>
            <charset val="134"/>
          </rPr>
          <t>计算</t>
        </r>
      </text>
    </comment>
    <comment ref="G8" authorId="0" shapeId="0" xr:uid="{00000000-0006-0000-0200-000002000000}">
      <text>
        <r>
          <rPr>
            <sz val="11"/>
            <color rgb="FF000000"/>
            <rFont val="Tahoma"/>
            <charset val="134"/>
          </rPr>
          <t xml:space="preserve">预估
</t>
        </r>
        <r>
          <rPr>
            <b/>
            <sz val="11"/>
            <color rgb="FF000000"/>
            <rFont val="Tahoma"/>
            <charset val="134"/>
          </rPr>
          <t>因本预算提供的服务而</t>
        </r>
        <r>
          <rPr>
            <sz val="11"/>
            <color rgb="FF000000"/>
            <rFont val="Tahoma"/>
            <charset val="134"/>
          </rPr>
          <t xml:space="preserve">
受益患者的人数</t>
        </r>
      </text>
    </comment>
    <comment ref="C10" authorId="0" shapeId="0" xr:uid="{00000000-0006-0000-0200-000003000000}">
      <text>
        <r>
          <rPr>
            <sz val="11"/>
            <color rgb="FF000000"/>
            <rFont val="Tahoma"/>
            <charset val="134"/>
          </rPr>
          <t>填写周期</t>
        </r>
        <r>
          <rPr>
            <b/>
            <sz val="11"/>
            <color rgb="FF000000"/>
            <rFont val="Tahoma"/>
            <charset val="134"/>
          </rPr>
          <t xml:space="preserve"> </t>
        </r>
        <r>
          <rPr>
            <sz val="11"/>
            <color rgb="FF000000"/>
            <rFont val="Tahoma"/>
            <charset val="134"/>
          </rPr>
          <t>以</t>
        </r>
        <r>
          <rPr>
            <b/>
            <sz val="11"/>
            <color rgb="FF000000"/>
            <rFont val="Tahoma"/>
            <charset val="134"/>
          </rPr>
          <t>月</t>
        </r>
        <r>
          <rPr>
            <sz val="11"/>
            <color rgb="FF000000"/>
            <rFont val="Tahoma"/>
            <charset val="134"/>
          </rPr>
          <t>为单位</t>
        </r>
        <r>
          <rPr>
            <b/>
            <sz val="9"/>
            <color rgb="FF000000"/>
            <rFont val="Tahoma"/>
            <charset val="134"/>
          </rPr>
          <t xml:space="preserve"> </t>
        </r>
      </text>
    </comment>
    <comment ref="G10" authorId="0" shapeId="0" xr:uid="{00000000-0006-0000-0200-000004000000}">
      <text>
        <r>
          <rPr>
            <sz val="11"/>
            <color rgb="FF000000"/>
            <rFont val="Tahoma"/>
            <charset val="134"/>
          </rPr>
          <t xml:space="preserve">填写 
</t>
        </r>
        <r>
          <rPr>
            <b/>
            <sz val="11"/>
            <color rgb="FF000000"/>
            <rFont val="Tahoma"/>
            <charset val="134"/>
          </rPr>
          <t>当地货币的名称</t>
        </r>
      </text>
    </comment>
  </commentList>
</comments>
</file>

<file path=xl/sharedStrings.xml><?xml version="1.0" encoding="utf-8"?>
<sst xmlns="http://schemas.openxmlformats.org/spreadsheetml/2006/main" count="252" uniqueCount="152">
  <si>
    <t>该预算是关于启动“STOP”项目所需要的牙科采购物资，该项目将会惠及各分中心的唇腭裂儿童。</t>
  </si>
  <si>
    <r>
      <rPr>
        <sz val="12"/>
        <color theme="1"/>
        <rFont val="Calibri"/>
        <charset val="134"/>
        <scheme val="minor"/>
      </rPr>
      <t>在下面的</t>
    </r>
    <r>
      <rPr>
        <b/>
        <sz val="12"/>
        <color theme="1"/>
        <rFont val="Calibri"/>
        <charset val="134"/>
        <scheme val="minor"/>
      </rPr>
      <t>“示例”</t>
    </r>
    <r>
      <rPr>
        <sz val="12"/>
        <color theme="1"/>
        <rFont val="Calibri"/>
        <charset val="134"/>
        <scheme val="minor"/>
      </rPr>
      <t>选项卡中，添加了一个示例预算，以帮助您理解:</t>
    </r>
  </si>
  <si>
    <t>i) 如何根据口腔卫生STOP类型分阶段展示您的预算</t>
  </si>
  <si>
    <t>ii)如何描述每项干预活动的要素/项目</t>
  </si>
  <si>
    <t>iii)如何计算开支</t>
  </si>
  <si>
    <r>
      <t>i)</t>
    </r>
    <r>
      <rPr>
        <sz val="12"/>
        <rFont val="Calibri"/>
        <charset val="134"/>
        <scheme val="minor"/>
      </rPr>
      <t xml:space="preserve"> 下面将会根据口腔卫生STOP的类型分阶段介绍我们的预算。1) 确定你所在中心的患者群体。根据我们的统计数据，一年内我们的患者范围约为 600 人，他们在一年内寻求一次治疗 2) 按年龄确定一年内的患者样本量 = 每年 120 名患者。新生儿术前正畸(PSIO)、3岁以上和每年480名患者。3岁以下：</t>
    </r>
  </si>
  <si>
    <r>
      <t>i.i)</t>
    </r>
    <r>
      <rPr>
        <sz val="12"/>
        <color rgb="FF4A91FF"/>
        <rFont val="Calibri"/>
        <charset val="134"/>
        <scheme val="minor"/>
      </rPr>
      <t xml:space="preserve"> </t>
    </r>
    <r>
      <rPr>
        <b/>
        <sz val="12"/>
        <color rgb="FF4A91FF"/>
        <rFont val="Calibri"/>
        <charset val="134"/>
        <scheme val="minor"/>
      </rPr>
      <t>适龄预期指导：</t>
    </r>
    <r>
      <rPr>
        <sz val="12"/>
        <color theme="1"/>
        <rFont val="Calibri"/>
        <charset val="134"/>
        <scheme val="minor"/>
      </rPr>
      <t>对于此阶段，纳入我们项目计划统计的全部患者，即 600 名患者。该阶段会为患者提供患者可以带回家自用的预防工具包，每年会分发2次=1200件预防工具包。</t>
    </r>
    <r>
      <rPr>
        <b/>
        <sz val="12"/>
        <color theme="1"/>
        <rFont val="Calibri"/>
        <charset val="134"/>
        <scheme val="minor"/>
      </rPr>
      <t xml:space="preserve"> </t>
    </r>
    <r>
      <rPr>
        <sz val="12"/>
        <color theme="1"/>
        <rFont val="Calibri"/>
        <charset val="134"/>
        <scheme val="minor"/>
      </rPr>
      <t xml:space="preserve">                                                                </t>
    </r>
    <r>
      <rPr>
        <b/>
        <sz val="12"/>
        <color rgb="FF4A91FF"/>
        <rFont val="Calibri"/>
        <charset val="134"/>
        <scheme val="minor"/>
      </rPr>
      <t xml:space="preserve">                                                                </t>
    </r>
    <r>
      <rPr>
        <sz val="12"/>
        <color rgb="FF4A91FF"/>
        <rFont val="Calibri"/>
        <charset val="134"/>
        <scheme val="minor"/>
      </rPr>
      <t xml:space="preserve"> </t>
    </r>
    <r>
      <rPr>
        <b/>
        <sz val="12"/>
        <color rgb="FF4A91FF"/>
        <rFont val="Calibri"/>
        <charset val="134"/>
        <scheme val="minor"/>
      </rPr>
      <t>i.ii)</t>
    </r>
    <r>
      <rPr>
        <b/>
        <sz val="12"/>
        <color rgb="FF4A91FF"/>
        <rFont val="Calibri (Body)"/>
        <charset val="134"/>
      </rPr>
      <t>预防和微创治疗</t>
    </r>
    <r>
      <rPr>
        <b/>
        <sz val="12"/>
        <color theme="1"/>
        <rFont val="Calibri"/>
        <charset val="134"/>
        <scheme val="minor"/>
      </rPr>
      <t>:</t>
    </r>
    <r>
      <rPr>
        <sz val="12"/>
        <color theme="1"/>
        <rFont val="Calibri"/>
        <charset val="134"/>
        <scheme val="minor"/>
      </rPr>
      <t xml:space="preserve">基于我们的统计数据，其中有480名患者大于3岁。这部分患儿会从一年两次的牙病预防和ATF治疗中获益，在此阶段共计960次治疗。关于窝沟封闭剂、ART 和二胺氟化银的应用，我们的统计数据显示有 240 名患者属于此类。为了提供牙科治疗，工作方案按象限进行安排，确保每位患者在一年内总共有四次预约机会。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4A91FF"/>
        <rFont val="Calibri"/>
        <charset val="134"/>
        <scheme val="minor"/>
      </rPr>
      <t>i.iii)</t>
    </r>
    <r>
      <rPr>
        <sz val="12"/>
        <color rgb="FF4A91FF"/>
        <rFont val="Calibri"/>
        <charset val="134"/>
        <scheme val="minor"/>
      </rPr>
      <t xml:space="preserve"> </t>
    </r>
    <r>
      <rPr>
        <b/>
        <sz val="12"/>
        <color rgb="FF4A91FF"/>
        <rFont val="Calibri"/>
        <charset val="134"/>
        <scheme val="minor"/>
      </rPr>
      <t>确定性修复护理：</t>
    </r>
    <r>
      <rPr>
        <sz val="12"/>
        <color theme="1"/>
        <rFont val="Calibri"/>
        <charset val="134"/>
        <scheme val="minor"/>
      </rPr>
      <t xml:space="preserve">基于我们的统计数据，有240名患者属于此阶段。该阶段进一步划分为牙齿修复，牙髓切断术，拔牙和牙冠四个部分。为了确定每个子分区每年提供的治疗次数，我们的统计数字如下：牙齿修复 = 600 次，牙髓切断术 = 130 次，牙冠 = 130 次，拔牙 = 100 次。为了提供牙科治疗，工作建议按象限进行安排，确保每位患者在一年内总共有四次预约机会，这一阶段每年的预约次数为 960 次。 </t>
    </r>
  </si>
  <si>
    <t>每个病人在一个月内接受 2 次治疗就能取得疗效。</t>
  </si>
  <si>
    <r>
      <t>ii)</t>
    </r>
    <r>
      <rPr>
        <sz val="12"/>
        <color theme="1"/>
        <rFont val="Calibri"/>
        <charset val="134"/>
        <scheme val="minor"/>
      </rPr>
      <t>描述每种干预类型中的要素/项目。确定了每个治疗阶段细分中所需的牙科用品和材料。对每种投入的呈现形式、大致比例和价格进行了调查，并根据我们的统计数据乘以每年进行的平均治疗次数。</t>
    </r>
  </si>
  <si>
    <r>
      <t>iii)</t>
    </r>
    <r>
      <rPr>
        <sz val="12"/>
        <color theme="1"/>
        <rFont val="Calibri"/>
        <charset val="134"/>
        <scheme val="minor"/>
      </rPr>
      <t xml:space="preserve"> 计算成本。确定最终成本：在适龄预期指导阶段，每个工具包的成本乘以每年要发放两次的患者总数。在预防和修复阶段，该阶段所需每种材料的成本乘以预计每年的治疗次数。</t>
    </r>
  </si>
  <si>
    <r>
      <rPr>
        <b/>
        <sz val="20"/>
        <color rgb="FFFF0000"/>
        <rFont val="Calibri (Body)"/>
        <charset val="134"/>
      </rPr>
      <t>范例：</t>
    </r>
    <r>
      <rPr>
        <b/>
        <sz val="20"/>
        <color rgb="FF4A91FF"/>
        <rFont val="Calibri (Body)"/>
        <charset val="134"/>
      </rPr>
      <t>微笑列车（Smile Train）口腔卫生资助预算</t>
    </r>
  </si>
  <si>
    <t>12个月</t>
  </si>
  <si>
    <t>预算</t>
  </si>
  <si>
    <t>提供口腔保健服务的领域</t>
  </si>
  <si>
    <t>预约数量</t>
  </si>
  <si>
    <t>病人数量</t>
  </si>
  <si>
    <t>物品</t>
  </si>
  <si>
    <t>包装</t>
  </si>
  <si>
    <t>数量（12个月）</t>
  </si>
  <si>
    <t>每一项的费用</t>
  </si>
  <si>
    <t>总费用</t>
  </si>
  <si>
    <t>当地货币</t>
  </si>
  <si>
    <t>美元</t>
  </si>
  <si>
    <t>适龄的预期指导</t>
  </si>
  <si>
    <t>家庭预防套装</t>
  </si>
  <si>
    <t>每年100名患者“无牙”</t>
  </si>
  <si>
    <t>纱布 2x2</t>
  </si>
  <si>
    <t>每包200个</t>
  </si>
  <si>
    <t>一年两次</t>
  </si>
  <si>
    <t>指套牙刷</t>
  </si>
  <si>
    <t>个</t>
  </si>
  <si>
    <t>牙膏</t>
  </si>
  <si>
    <t>200名患者（乳牙列）</t>
  </si>
  <si>
    <t>儿童牙刷</t>
  </si>
  <si>
    <t>牙线</t>
  </si>
  <si>
    <t>1袋有50个</t>
  </si>
  <si>
    <t>200名患者（混合和恒牙列）</t>
  </si>
  <si>
    <t>牙刷</t>
  </si>
  <si>
    <t>每年的治疗次数</t>
  </si>
  <si>
    <t>产品用量</t>
  </si>
  <si>
    <t>预防和微创治疗</t>
  </si>
  <si>
    <t>牙齿清洁</t>
  </si>
  <si>
    <t>300名患者</t>
  </si>
  <si>
    <t>抛光膏剂</t>
  </si>
  <si>
    <t>1盒有100个</t>
  </si>
  <si>
    <t>胶杯</t>
  </si>
  <si>
    <t>局部涂氟</t>
  </si>
  <si>
    <t>氟化物涂膜</t>
  </si>
  <si>
    <t>1盒有50个</t>
  </si>
  <si>
    <t>单位</t>
  </si>
  <si>
    <t>窝沟封闭剂</t>
  </si>
  <si>
    <t>酸蚀</t>
  </si>
  <si>
    <t>3ml</t>
  </si>
  <si>
    <t>每支注射器可使用 70 次</t>
  </si>
  <si>
    <t>密闭剂套件（2个）</t>
  </si>
  <si>
    <t>抛光刷子</t>
  </si>
  <si>
    <t>无创伤修复治疗（ART）</t>
  </si>
  <si>
    <t>玻璃离子体</t>
  </si>
  <si>
    <t>5g 粉末/2.4ml 液体（工具包）</t>
  </si>
  <si>
    <t>每个工具包 有140 份</t>
  </si>
  <si>
    <t>氟化二胺银</t>
  </si>
  <si>
    <t>5ml</t>
  </si>
  <si>
    <t>1罐</t>
  </si>
  <si>
    <t>微刷</t>
  </si>
  <si>
    <t>100个</t>
  </si>
  <si>
    <t>定期更换材料</t>
  </si>
  <si>
    <t>牙科垫</t>
  </si>
  <si>
    <t>1包有125个</t>
  </si>
  <si>
    <t>每位患者1个</t>
  </si>
  <si>
    <t>600（每个患者有2次预约）</t>
  </si>
  <si>
    <t>抽吸</t>
  </si>
  <si>
    <t>1包有100个</t>
  </si>
  <si>
    <t>杯子</t>
  </si>
  <si>
    <t>1包有200个</t>
  </si>
  <si>
    <t>NA</t>
  </si>
  <si>
    <t>棉卷</t>
  </si>
  <si>
    <t>1盒有40个</t>
  </si>
  <si>
    <t>确定性修复护理</t>
  </si>
  <si>
    <r>
      <rPr>
        <b/>
        <sz val="13"/>
        <color rgb="FF4A91FF"/>
        <rFont val="Calibri"/>
        <charset val="134"/>
        <scheme val="minor"/>
      </rPr>
      <t xml:space="preserve">240名患者 </t>
    </r>
    <r>
      <rPr>
        <b/>
        <sz val="13"/>
        <color theme="1"/>
        <rFont val="Calibri"/>
        <charset val="134"/>
        <scheme val="minor"/>
      </rPr>
      <t xml:space="preserve">      </t>
    </r>
    <r>
      <rPr>
        <sz val="13"/>
        <color theme="1"/>
        <rFont val="Calibri"/>
        <charset val="134"/>
        <scheme val="minor"/>
      </rPr>
      <t xml:space="preserve">      </t>
    </r>
    <r>
      <rPr>
        <b/>
        <sz val="13"/>
        <color theme="1"/>
        <rFont val="Calibri"/>
        <charset val="134"/>
        <scheme val="minor"/>
      </rPr>
      <t xml:space="preserve">每年4次预约  =            960次预约 </t>
    </r>
  </si>
  <si>
    <t>牙齿修复</t>
  </si>
  <si>
    <t>注射器 2g</t>
  </si>
  <si>
    <t>9个注射器</t>
  </si>
  <si>
    <t>粘合</t>
  </si>
  <si>
    <t>每罐可使用 190 次</t>
  </si>
  <si>
    <t>3罐</t>
  </si>
  <si>
    <t>1包100个</t>
  </si>
  <si>
    <t>每次治疗使用1个</t>
  </si>
  <si>
    <t>6包</t>
  </si>
  <si>
    <t>修复1个表面</t>
  </si>
  <si>
    <t>复合材料（膏剂）</t>
  </si>
  <si>
    <t>软管 4g</t>
  </si>
  <si>
    <t>每管可进行40次修复</t>
  </si>
  <si>
    <t>7管</t>
  </si>
  <si>
    <t>流体复合材料</t>
  </si>
  <si>
    <t>软管 2g</t>
  </si>
  <si>
    <t>每个注射器可进行30次修复</t>
  </si>
  <si>
    <t>7个注射器</t>
  </si>
  <si>
    <t>修复2个或以上表面</t>
  </si>
  <si>
    <t>每管可进行20次修复</t>
  </si>
  <si>
    <t>每个注射器可进行 15次修复</t>
  </si>
  <si>
    <t>*见PRM（定期更换材料）</t>
  </si>
  <si>
    <t>牙髓切断术</t>
  </si>
  <si>
    <t>双固化树脂改性硅酸钙材料（Theracal PT）</t>
  </si>
  <si>
    <t>4g</t>
  </si>
  <si>
    <t>每支注射器20份</t>
  </si>
  <si>
    <t>3个注射器</t>
  </si>
  <si>
    <t>甲醛煤酚</t>
  </si>
  <si>
    <t>10 ml</t>
  </si>
  <si>
    <t>130份</t>
  </si>
  <si>
    <t>氧化锌</t>
  </si>
  <si>
    <t>110g</t>
  </si>
  <si>
    <t>丁香油酚</t>
  </si>
  <si>
    <t>30 ml</t>
  </si>
  <si>
    <t>橡皮障</t>
  </si>
  <si>
    <t>1盒36个</t>
  </si>
  <si>
    <t>4盒</t>
  </si>
  <si>
    <t>拔牙</t>
  </si>
  <si>
    <t>牙冠</t>
  </si>
  <si>
    <t>130个单位</t>
  </si>
  <si>
    <t>30g 粉末，12ml液体</t>
  </si>
  <si>
    <t>130次治疗</t>
  </si>
  <si>
    <t>1套</t>
  </si>
  <si>
    <t>PRM（定期更换药物）</t>
  </si>
  <si>
    <t>局部麻醉</t>
  </si>
  <si>
    <t>12g</t>
  </si>
  <si>
    <t>1罐=100名患者</t>
  </si>
  <si>
    <t>10罐</t>
  </si>
  <si>
    <t>浸润性麻醉</t>
  </si>
  <si>
    <t>50个牙科药筒</t>
  </si>
  <si>
    <t>20盒</t>
  </si>
  <si>
    <t>特短针</t>
  </si>
  <si>
    <t>1盒100个</t>
  </si>
  <si>
    <t>每名患者使用1个</t>
  </si>
  <si>
    <t>5盒</t>
  </si>
  <si>
    <t>短针</t>
  </si>
  <si>
    <t>9g 粉末，5.5ml液体</t>
  </si>
  <si>
    <t>140 份</t>
  </si>
  <si>
    <t>2套</t>
  </si>
  <si>
    <t>PRM（定期更换材料）</t>
  </si>
  <si>
    <t>1包125个</t>
  </si>
  <si>
    <t>8包</t>
  </si>
  <si>
    <t>10包</t>
  </si>
  <si>
    <t>3包200个</t>
  </si>
  <si>
    <t>1盒40包</t>
  </si>
  <si>
    <t>20包</t>
  </si>
  <si>
    <t>总计</t>
  </si>
  <si>
    <t>Smile Train牙齿矫正治疗资金预算</t>
  </si>
  <si>
    <t>治疗阶段</t>
  </si>
  <si>
    <t>简述</t>
  </si>
  <si>
    <t>数量</t>
  </si>
  <si>
    <t>共计</t>
  </si>
  <si>
    <r>
      <t>口腔卫生</t>
    </r>
    <r>
      <rPr>
        <b/>
        <sz val="18"/>
        <rFont val="Calibri"/>
        <charset val="134"/>
        <scheme val="minor"/>
      </rPr>
      <t>资助</t>
    </r>
    <r>
      <rPr>
        <b/>
        <sz val="18"/>
        <color theme="1"/>
        <rFont val="Calibri"/>
        <charset val="134"/>
        <scheme val="minor"/>
      </rPr>
      <t>预算模板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</si>
</sst>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[$USD]"/>
  </numFmts>
  <fonts count="4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20"/>
      <color rgb="FF4A91FF"/>
      <name val="Calibri (Body)"/>
      <charset val="134"/>
    </font>
    <font>
      <b/>
      <sz val="20"/>
      <name val="Calibri (Body)"/>
      <charset val="134"/>
    </font>
    <font>
      <sz val="16"/>
      <color theme="1"/>
      <name val="Calibri (Body)"/>
      <charset val="134"/>
    </font>
    <font>
      <sz val="12"/>
      <color theme="1"/>
      <name val="Calibri"/>
      <charset val="134"/>
      <scheme val="minor"/>
    </font>
    <font>
      <b/>
      <sz val="15"/>
      <color theme="1"/>
      <name val="Calibri"/>
      <charset val="134"/>
      <scheme val="minor"/>
    </font>
    <font>
      <b/>
      <sz val="13"/>
      <color theme="0"/>
      <name val="Calibri"/>
      <charset val="134"/>
      <scheme val="minor"/>
    </font>
    <font>
      <sz val="14"/>
      <color theme="1"/>
      <name val="Calibri (Body)"/>
      <charset val="134"/>
    </font>
    <font>
      <sz val="12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sz val="11"/>
      <color rgb="FF4A91FF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0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b/>
      <i/>
      <sz val="13"/>
      <color theme="1"/>
      <name val="Calibri"/>
      <charset val="134"/>
      <scheme val="minor"/>
    </font>
    <font>
      <b/>
      <i/>
      <sz val="13"/>
      <color rgb="FF4A91FF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rgb="FF4A91FF"/>
      <name val="Calibri"/>
      <charset val="134"/>
      <scheme val="minor"/>
    </font>
    <font>
      <b/>
      <sz val="14"/>
      <color rgb="FF4A91FF"/>
      <name val="Calibri"/>
      <charset val="134"/>
      <scheme val="minor"/>
    </font>
    <font>
      <b/>
      <sz val="13"/>
      <color rgb="FF000000"/>
      <name val="Calibri"/>
      <charset val="134"/>
      <scheme val="minor"/>
    </font>
    <font>
      <sz val="12"/>
      <color rgb="FF4A91FF"/>
      <name val="Calibri"/>
      <charset val="134"/>
      <scheme val="minor"/>
    </font>
    <font>
      <sz val="12"/>
      <color theme="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sz val="11"/>
      <color rgb="FF488CFF"/>
      <name val="Calibri"/>
      <charset val="134"/>
      <scheme val="minor"/>
    </font>
    <font>
      <b/>
      <i/>
      <u/>
      <sz val="11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b/>
      <sz val="11"/>
      <color rgb="FF4A91FF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theme="1"/>
      <name val="Calibri"/>
      <charset val="134"/>
      <scheme val="minor"/>
    </font>
    <font>
      <b/>
      <sz val="14"/>
      <color theme="0"/>
      <name val="Calibri"/>
      <charset val="134"/>
      <scheme val="minor"/>
    </font>
    <font>
      <b/>
      <sz val="16"/>
      <color rgb="FFFF0000"/>
      <name val="Calibri"/>
      <charset val="134"/>
      <scheme val="minor"/>
    </font>
    <font>
      <b/>
      <sz val="18"/>
      <color theme="0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14"/>
      <color rgb="FFFF000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b/>
      <sz val="20"/>
      <color rgb="FFFF0000"/>
      <name val="Calibri (Body)"/>
      <charset val="134"/>
    </font>
    <font>
      <b/>
      <sz val="13"/>
      <color rgb="FF4A91FF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8"/>
      <name val="Calibri"/>
      <charset val="134"/>
      <scheme val="minor"/>
    </font>
    <font>
      <b/>
      <sz val="12"/>
      <color rgb="FF4A91FF"/>
      <name val="Calibri (Body)"/>
      <charset val="134"/>
    </font>
    <font>
      <sz val="9"/>
      <name val="Tahoma"/>
      <charset val="134"/>
    </font>
    <font>
      <sz val="11"/>
      <color rgb="FF000000"/>
      <name val="Tahoma"/>
      <charset val="134"/>
    </font>
    <font>
      <b/>
      <sz val="9"/>
      <name val="Tahoma"/>
      <charset val="134"/>
    </font>
    <font>
      <b/>
      <sz val="9"/>
      <color rgb="FF000000"/>
      <name val="Tahoma"/>
      <charset val="134"/>
    </font>
    <font>
      <b/>
      <sz val="11"/>
      <color rgb="FF000000"/>
      <name val="Tahoma"/>
      <charset val="134"/>
    </font>
  </fonts>
  <fills count="8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A91FF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5" xfId="0" applyFont="1" applyBorder="1"/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14" fillId="2" borderId="1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 wrapText="1"/>
    </xf>
    <xf numFmtId="3" fontId="21" fillId="0" borderId="14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24" fillId="0" borderId="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24" fillId="7" borderId="2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24" fillId="7" borderId="29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 wrapText="1"/>
    </xf>
    <xf numFmtId="164" fontId="0" fillId="0" borderId="27" xfId="0" applyNumberFormat="1" applyBorder="1" applyAlignment="1">
      <alignment horizontal="center" vertical="center" wrapText="1"/>
    </xf>
    <xf numFmtId="165" fontId="27" fillId="0" borderId="5" xfId="0" applyNumberFormat="1" applyFont="1" applyBorder="1" applyAlignment="1">
      <alignment horizontal="right" vertical="center" wrapText="1"/>
    </xf>
    <xf numFmtId="0" fontId="0" fillId="0" borderId="32" xfId="0" applyBorder="1" applyAlignment="1">
      <alignment horizontal="center" vertical="center" wrapText="1"/>
    </xf>
    <xf numFmtId="0" fontId="0" fillId="7" borderId="28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164" fontId="7" fillId="6" borderId="33" xfId="0" applyNumberFormat="1" applyFont="1" applyFill="1" applyBorder="1" applyAlignment="1">
      <alignment horizontal="center" vertical="center" wrapText="1"/>
    </xf>
    <xf numFmtId="165" fontId="7" fillId="6" borderId="34" xfId="0" applyNumberFormat="1" applyFont="1" applyFill="1" applyBorder="1" applyAlignment="1">
      <alignment horizontal="center" vertical="center" wrapText="1"/>
    </xf>
    <xf numFmtId="0" fontId="22" fillId="5" borderId="30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165" fontId="27" fillId="0" borderId="7" xfId="0" applyNumberFormat="1" applyFont="1" applyBorder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164" fontId="7" fillId="6" borderId="35" xfId="0" applyNumberFormat="1" applyFont="1" applyFill="1" applyBorder="1" applyAlignment="1">
      <alignment horizontal="center" vertical="center" wrapText="1"/>
    </xf>
    <xf numFmtId="165" fontId="7" fillId="6" borderId="36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 wrapText="1"/>
    </xf>
    <xf numFmtId="0" fontId="22" fillId="5" borderId="24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27" fillId="0" borderId="5" xfId="0" applyFont="1" applyBorder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 wrapText="1"/>
    </xf>
    <xf numFmtId="165" fontId="28" fillId="0" borderId="5" xfId="0" applyNumberFormat="1" applyFont="1" applyBorder="1" applyAlignment="1">
      <alignment horizontal="right" vertical="center" wrapText="1"/>
    </xf>
    <xf numFmtId="164" fontId="30" fillId="6" borderId="18" xfId="0" applyNumberFormat="1" applyFont="1" applyFill="1" applyBorder="1" applyAlignment="1">
      <alignment horizontal="center" vertical="center" wrapText="1"/>
    </xf>
    <xf numFmtId="165" fontId="30" fillId="6" borderId="5" xfId="0" applyNumberFormat="1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right" vertical="center"/>
    </xf>
    <xf numFmtId="165" fontId="32" fillId="6" borderId="16" xfId="0" applyNumberFormat="1" applyFont="1" applyFill="1" applyBorder="1" applyAlignment="1">
      <alignment horizontal="center" vertical="center"/>
    </xf>
    <xf numFmtId="0" fontId="0" fillId="7" borderId="0" xfId="0" applyFill="1"/>
    <xf numFmtId="0" fontId="33" fillId="7" borderId="0" xfId="0" applyFont="1" applyFill="1"/>
    <xf numFmtId="0" fontId="1" fillId="7" borderId="0" xfId="0" applyFont="1" applyFill="1"/>
    <xf numFmtId="0" fontId="5" fillId="7" borderId="0" xfId="0" applyFont="1" applyFill="1"/>
    <xf numFmtId="0" fontId="21" fillId="7" borderId="0" xfId="0" applyFont="1" applyFill="1"/>
    <xf numFmtId="0" fontId="34" fillId="7" borderId="0" xfId="0" applyFont="1" applyFill="1" applyAlignment="1">
      <alignment horizontal="left" vertical="top" wrapText="1"/>
    </xf>
    <xf numFmtId="0" fontId="9" fillId="7" borderId="0" xfId="0" applyFont="1" applyFill="1" applyAlignment="1">
      <alignment horizontal="left" vertical="top" wrapText="1"/>
    </xf>
    <xf numFmtId="0" fontId="18" fillId="7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left" vertical="center" wrapText="1"/>
    </xf>
    <xf numFmtId="0" fontId="35" fillId="7" borderId="0" xfId="0" applyFont="1" applyFill="1" applyAlignment="1">
      <alignment horizontal="left" vertical="center" wrapText="1"/>
    </xf>
    <xf numFmtId="0" fontId="34" fillId="7" borderId="0" xfId="0" applyFont="1" applyFill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7" fillId="4" borderId="15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88CFF"/>
      <color rgb="FF4A91FF"/>
      <color rgb="FFFFFF93"/>
      <color rgb="FF00F76E"/>
      <color rgb="FFFFA3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199361</xdr:colOff>
      <xdr:row>0</xdr:row>
      <xdr:rowOff>51683</xdr:rowOff>
    </xdr:from>
    <xdr:to>
      <xdr:col>6</xdr:col>
      <xdr:colOff>44893</xdr:colOff>
      <xdr:row>4</xdr:row>
      <xdr:rowOff>89281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2650" y="51435"/>
          <a:ext cx="1481455" cy="890905"/>
        </a:xfrm>
        <a:prstGeom prst="rect">
          <a:avLst/>
        </a:prstGeom>
      </xdr:spPr>
    </xdr:pic>
    <xdr:clientData/>
  </xdr:twoCellAnchor>
  <xdr:twoCellAnchor editAs="oneCell">
    <xdr:from>
      <xdr:col>4</xdr:col>
      <xdr:colOff>199361</xdr:colOff>
      <xdr:row>0</xdr:row>
      <xdr:rowOff>51683</xdr:rowOff>
    </xdr:from>
    <xdr:to>
      <xdr:col>6</xdr:col>
      <xdr:colOff>44893</xdr:colOff>
      <xdr:row>4</xdr:row>
      <xdr:rowOff>89281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2650" y="51435"/>
          <a:ext cx="1481455" cy="890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1703689</xdr:colOff>
      <xdr:row>6</xdr:row>
      <xdr:rowOff>775</xdr:rowOff>
    </xdr:from>
    <xdr:ext cx="1246415" cy="35849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386814" y="1713952"/>
          <a:ext cx="1246415" cy="358496"/>
        </a:xfrm>
        <a:prstGeom prst="rect">
          <a:avLst/>
        </a:prstGeom>
        <a:solidFill>
          <a:srgbClr val="FFFF9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en-US" sz="1200" b="1"/>
            <a:t>申请的预算</a:t>
          </a:r>
        </a:p>
      </xdr:txBody>
    </xdr:sp>
    <xdr:clientData/>
  </xdr:oneCellAnchor>
  <xdr:oneCellAnchor>
    <xdr:from>
      <xdr:col>3</xdr:col>
      <xdr:colOff>827964</xdr:colOff>
      <xdr:row>8</xdr:row>
      <xdr:rowOff>24721</xdr:rowOff>
    </xdr:from>
    <xdr:ext cx="2029536" cy="3584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511089" y="2306752"/>
          <a:ext cx="2029536" cy="358496"/>
        </a:xfrm>
        <a:prstGeom prst="rect">
          <a:avLst/>
        </a:prstGeom>
        <a:solidFill>
          <a:srgbClr val="FFFF9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en-US" sz="1200" b="1"/>
            <a:t>预算</a:t>
          </a:r>
          <a:r>
            <a:rPr lang="en-US" sz="1200" b="1" baseline="0"/>
            <a:t>覆盖期 </a:t>
          </a:r>
          <a:endParaRPr lang="fr-FR" sz="1200" b="1"/>
        </a:p>
      </xdr:txBody>
    </xdr:sp>
    <xdr:clientData/>
  </xdr:oneCellAnchor>
  <xdr:oneCellAnchor>
    <xdr:from>
      <xdr:col>6</xdr:col>
      <xdr:colOff>1042618</xdr:colOff>
      <xdr:row>6</xdr:row>
      <xdr:rowOff>3958</xdr:rowOff>
    </xdr:from>
    <xdr:ext cx="1986861" cy="29245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2995170" y="1717135"/>
          <a:ext cx="1986861" cy="292452"/>
        </a:xfrm>
        <a:prstGeom prst="rect">
          <a:avLst/>
        </a:prstGeom>
        <a:solidFill>
          <a:srgbClr val="FFFF9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en-US" sz="1200" b="1" baseline="0"/>
            <a:t>支持的病人数量</a:t>
          </a:r>
          <a:endParaRPr lang="fr-FR" sz="1200" b="1"/>
        </a:p>
      </xdr:txBody>
    </xdr:sp>
    <xdr:clientData/>
  </xdr:oneCellAnchor>
  <xdr:oneCellAnchor>
    <xdr:from>
      <xdr:col>7</xdr:col>
      <xdr:colOff>4819</xdr:colOff>
      <xdr:row>7</xdr:row>
      <xdr:rowOff>195570</xdr:rowOff>
    </xdr:from>
    <xdr:ext cx="1060129" cy="35849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941746" y="2279164"/>
          <a:ext cx="1060129" cy="358496"/>
        </a:xfrm>
        <a:prstGeom prst="rect">
          <a:avLst/>
        </a:prstGeom>
        <a:solidFill>
          <a:srgbClr val="FFFF9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en-US" sz="1200" b="1"/>
            <a:t>当地货币</a:t>
          </a:r>
        </a:p>
      </xdr:txBody>
    </xdr:sp>
    <xdr:clientData/>
  </xdr:oneCellAnchor>
  <xdr:oneCellAnchor>
    <xdr:from>
      <xdr:col>3</xdr:col>
      <xdr:colOff>1982470</xdr:colOff>
      <xdr:row>4</xdr:row>
      <xdr:rowOff>20955</xdr:rowOff>
    </xdr:from>
    <xdr:ext cx="948055" cy="29146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758940" y="1268095"/>
          <a:ext cx="948055" cy="291465"/>
        </a:xfrm>
        <a:prstGeom prst="rect">
          <a:avLst/>
        </a:prstGeom>
        <a:solidFill>
          <a:srgbClr val="FFFF9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n-US" sz="1200" b="1"/>
            <a:t>合作方</a:t>
          </a:r>
          <a:r>
            <a:rPr lang="zh-CN" altLang="en-US" sz="1200" b="1"/>
            <a:t>名称</a:t>
          </a:r>
          <a:endParaRPr lang="fr-FR" sz="1200" b="1"/>
        </a:p>
      </xdr:txBody>
    </xdr:sp>
    <xdr:clientData/>
  </xdr:oneCellAnchor>
  <xdr:twoCellAnchor editAs="oneCell">
    <xdr:from>
      <xdr:col>1</xdr:col>
      <xdr:colOff>477336</xdr:colOff>
      <xdr:row>1</xdr:row>
      <xdr:rowOff>0</xdr:rowOff>
    </xdr:from>
    <xdr:to>
      <xdr:col>1</xdr:col>
      <xdr:colOff>2708069</xdr:colOff>
      <xdr:row>4</xdr:row>
      <xdr:rowOff>3533</xdr:rowOff>
    </xdr:to>
    <xdr:pic>
      <xdr:nvPicPr>
        <xdr:cNvPr id="16" name="Picture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16747"/>
        <a:stretch>
          <a:fillRect/>
        </a:stretch>
      </xdr:blipFill>
      <xdr:spPr>
        <a:xfrm>
          <a:off x="725805" y="223520"/>
          <a:ext cx="2230755" cy="10267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931949</xdr:colOff>
      <xdr:row>7</xdr:row>
      <xdr:rowOff>6658</xdr:rowOff>
    </xdr:from>
    <xdr:ext cx="1285512" cy="35849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73854" y="1770547"/>
          <a:ext cx="1285512" cy="358496"/>
        </a:xfrm>
        <a:prstGeom prst="rect">
          <a:avLst/>
        </a:prstGeom>
        <a:solidFill>
          <a:srgbClr val="FFFF9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en-US" sz="1200" b="1"/>
            <a:t>申请的预算</a:t>
          </a:r>
        </a:p>
      </xdr:txBody>
    </xdr:sp>
    <xdr:clientData/>
  </xdr:oneCellAnchor>
  <xdr:oneCellAnchor>
    <xdr:from>
      <xdr:col>1</xdr:col>
      <xdr:colOff>77463</xdr:colOff>
      <xdr:row>9</xdr:row>
      <xdr:rowOff>6657</xdr:rowOff>
    </xdr:from>
    <xdr:ext cx="2029124" cy="3584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19368" y="2345070"/>
          <a:ext cx="2029124" cy="358496"/>
        </a:xfrm>
        <a:prstGeom prst="rect">
          <a:avLst/>
        </a:prstGeom>
        <a:solidFill>
          <a:srgbClr val="FFFF9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en-US" sz="1200" b="1"/>
            <a:t>预算</a:t>
          </a:r>
          <a:r>
            <a:rPr lang="en-US" sz="1200" b="1" baseline="0"/>
            <a:t>覆盖期 </a:t>
          </a:r>
          <a:endParaRPr lang="fr-FR" sz="1200" b="1"/>
        </a:p>
      </xdr:txBody>
    </xdr:sp>
    <xdr:clientData/>
  </xdr:oneCellAnchor>
  <xdr:oneCellAnchor>
    <xdr:from>
      <xdr:col>4</xdr:col>
      <xdr:colOff>646712</xdr:colOff>
      <xdr:row>7</xdr:row>
      <xdr:rowOff>6823</xdr:rowOff>
    </xdr:from>
    <xdr:ext cx="2024319" cy="29245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430125" y="1770712"/>
          <a:ext cx="2024319" cy="292452"/>
        </a:xfrm>
        <a:prstGeom prst="rect">
          <a:avLst/>
        </a:prstGeom>
        <a:solidFill>
          <a:srgbClr val="FFFF9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en-US" sz="1200" b="1" baseline="0"/>
            <a:t>支持的病人数量</a:t>
          </a:r>
          <a:endParaRPr lang="fr-FR" sz="1200" b="1"/>
        </a:p>
      </xdr:txBody>
    </xdr:sp>
    <xdr:clientData/>
  </xdr:oneCellAnchor>
  <xdr:oneCellAnchor>
    <xdr:from>
      <xdr:col>5</xdr:col>
      <xdr:colOff>115248</xdr:colOff>
      <xdr:row>9</xdr:row>
      <xdr:rowOff>14105</xdr:rowOff>
    </xdr:from>
    <xdr:ext cx="1084197" cy="35849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400486" y="2352518"/>
          <a:ext cx="1084197" cy="358496"/>
        </a:xfrm>
        <a:prstGeom prst="rect">
          <a:avLst/>
        </a:prstGeom>
        <a:solidFill>
          <a:srgbClr val="FFFF9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en-US" sz="1200" b="1"/>
            <a:t>当地货币</a:t>
          </a:r>
        </a:p>
      </xdr:txBody>
    </xdr:sp>
    <xdr:clientData/>
  </xdr:oneCellAnchor>
  <xdr:oneCellAnchor>
    <xdr:from>
      <xdr:col>2</xdr:col>
      <xdr:colOff>983089</xdr:colOff>
      <xdr:row>3</xdr:row>
      <xdr:rowOff>195366</xdr:rowOff>
    </xdr:from>
    <xdr:ext cx="1042863" cy="29245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654121" y="1142826"/>
          <a:ext cx="1042863" cy="292452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en-US" sz="1200" b="1"/>
            <a:t>合作方</a:t>
          </a:r>
          <a:r>
            <a:rPr lang="en-US" sz="1200" b="1" baseline="0"/>
            <a:t>姓名</a:t>
          </a:r>
          <a:endParaRPr lang="fr-FR" sz="1200" b="1"/>
        </a:p>
      </xdr:txBody>
    </xdr:sp>
    <xdr:clientData/>
  </xdr:oneCellAnchor>
  <xdr:twoCellAnchor editAs="oneCell">
    <xdr:from>
      <xdr:col>0</xdr:col>
      <xdr:colOff>232150</xdr:colOff>
      <xdr:row>0</xdr:row>
      <xdr:rowOff>177527</xdr:rowOff>
    </xdr:from>
    <xdr:to>
      <xdr:col>1</xdr:col>
      <xdr:colOff>2191035</xdr:colOff>
      <xdr:row>4</xdr:row>
      <xdr:rowOff>1807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16747"/>
        <a:stretch>
          <a:fillRect/>
        </a:stretch>
      </xdr:blipFill>
      <xdr:spPr>
        <a:xfrm>
          <a:off x="231775" y="177165"/>
          <a:ext cx="2207895" cy="1020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zoomScale="93" zoomScaleNormal="93" workbookViewId="0">
      <pane ySplit="6" topLeftCell="A7" activePane="bottomLeft" state="frozen"/>
      <selection pane="bottomLeft" activeCell="D6" sqref="D6"/>
    </sheetView>
  </sheetViews>
  <sheetFormatPr defaultColWidth="11.453125" defaultRowHeight="14.5"/>
  <cols>
    <col min="2" max="2" width="10.81640625" customWidth="1"/>
  </cols>
  <sheetData>
    <row r="1" spans="1:19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19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1:19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1:19" ht="23.5">
      <c r="A6" s="107"/>
      <c r="B6" s="107"/>
      <c r="C6" s="107"/>
      <c r="D6" s="108" t="s">
        <v>151</v>
      </c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</row>
    <row r="7" spans="1:19" ht="23.5">
      <c r="A7" s="107"/>
      <c r="B7" s="107" t="s">
        <v>0</v>
      </c>
      <c r="C7" s="107"/>
      <c r="D7" s="108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</row>
    <row r="8" spans="1:19" ht="15.5">
      <c r="A8" s="107"/>
      <c r="B8" s="109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07"/>
    </row>
    <row r="9" spans="1:19" ht="17.5" customHeight="1">
      <c r="A9" s="107"/>
      <c r="B9" s="110" t="s">
        <v>1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07"/>
    </row>
    <row r="10" spans="1:19" ht="15.5">
      <c r="A10" s="107"/>
      <c r="B10" s="110"/>
      <c r="C10" s="111" t="s">
        <v>2</v>
      </c>
      <c r="D10" s="110"/>
      <c r="E10" s="107"/>
      <c r="F10" s="107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07"/>
    </row>
    <row r="11" spans="1:19" ht="15.5">
      <c r="A11" s="107"/>
      <c r="B11" s="110"/>
      <c r="C11" s="111" t="s">
        <v>3</v>
      </c>
      <c r="D11" s="110"/>
      <c r="E11" s="107"/>
      <c r="F11" s="107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07"/>
    </row>
    <row r="12" spans="1:19" ht="15.5">
      <c r="A12" s="107"/>
      <c r="B12" s="110"/>
      <c r="C12" s="111" t="s">
        <v>4</v>
      </c>
      <c r="D12" s="110"/>
      <c r="E12" s="107"/>
      <c r="F12" s="107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07"/>
    </row>
    <row r="13" spans="1:19" ht="15.5">
      <c r="A13" s="107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07"/>
    </row>
    <row r="14" spans="1:19" ht="54" customHeight="1">
      <c r="A14" s="107"/>
      <c r="B14" s="112" t="s">
        <v>5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0"/>
      <c r="P14" s="110"/>
      <c r="Q14" s="110"/>
      <c r="R14" s="110"/>
      <c r="S14" s="107"/>
    </row>
    <row r="15" spans="1:19" ht="169.5" customHeight="1">
      <c r="A15" s="107"/>
      <c r="B15" s="114" t="s">
        <v>6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0"/>
      <c r="P15" s="110"/>
      <c r="Q15" s="110"/>
      <c r="R15" s="110"/>
      <c r="S15" s="107"/>
    </row>
    <row r="16" spans="1:19" ht="24.5" customHeight="1">
      <c r="A16" s="107"/>
      <c r="B16" s="110" t="s">
        <v>7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07"/>
    </row>
    <row r="17" spans="1:19" ht="15.5">
      <c r="A17" s="107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07"/>
    </row>
    <row r="18" spans="1:19" ht="56.5" customHeight="1">
      <c r="A18" s="107"/>
      <c r="B18" s="116" t="s">
        <v>8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0"/>
      <c r="P18" s="110"/>
      <c r="Q18" s="110"/>
      <c r="R18" s="110"/>
      <c r="S18" s="107"/>
    </row>
    <row r="19" spans="1:19" ht="15.5">
      <c r="A19" s="107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07"/>
    </row>
    <row r="20" spans="1:19" ht="56" customHeight="1">
      <c r="A20" s="107"/>
      <c r="B20" s="117" t="s">
        <v>9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0"/>
      <c r="P20" s="110"/>
      <c r="Q20" s="110"/>
      <c r="R20" s="110"/>
      <c r="S20" s="107"/>
    </row>
    <row r="21" spans="1:19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</row>
    <row r="22" spans="1:19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</row>
    <row r="23" spans="1:19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</row>
    <row r="24" spans="1:19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</row>
    <row r="25" spans="1:19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</row>
  </sheetData>
  <mergeCells count="4">
    <mergeCell ref="B14:N14"/>
    <mergeCell ref="B15:N15"/>
    <mergeCell ref="B18:N18"/>
    <mergeCell ref="B20:N20"/>
  </mergeCells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4"/>
  <sheetViews>
    <sheetView showGridLines="0" zoomScale="96" zoomScaleNormal="96" workbookViewId="0">
      <selection activeCell="B2" sqref="B2:L3"/>
    </sheetView>
  </sheetViews>
  <sheetFormatPr defaultColWidth="8.81640625" defaultRowHeight="15.5"/>
  <cols>
    <col min="1" max="1" width="3.453125" customWidth="1"/>
    <col min="2" max="2" width="45" style="1" customWidth="1"/>
    <col min="3" max="3" width="18.6328125" style="1" customWidth="1"/>
    <col min="4" max="4" width="44" style="1" customWidth="1"/>
    <col min="5" max="5" width="32.1796875" style="1" customWidth="1"/>
    <col min="6" max="6" width="27.81640625" style="2" customWidth="1"/>
    <col min="7" max="7" width="28.453125" style="2" customWidth="1"/>
    <col min="8" max="8" width="19" style="2" customWidth="1"/>
    <col min="9" max="9" width="19" style="3" customWidth="1"/>
    <col min="10" max="11" width="19" style="2" customWidth="1"/>
    <col min="12" max="12" width="32.54296875" style="2" customWidth="1"/>
    <col min="13" max="13" width="18.453125" style="2" customWidth="1"/>
    <col min="14" max="14" width="15.81640625" customWidth="1"/>
    <col min="15" max="15" width="13.453125" customWidth="1"/>
  </cols>
  <sheetData>
    <row r="1" spans="1:14">
      <c r="A1" s="126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4" ht="16" customHeight="1">
      <c r="A2" s="127"/>
      <c r="B2" s="120" t="s">
        <v>10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N2" s="2"/>
    </row>
    <row r="3" spans="1:14" ht="47" customHeight="1">
      <c r="A3" s="127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N3" s="2"/>
    </row>
    <row r="4" spans="1:14">
      <c r="A4" s="127"/>
      <c r="B4" s="22"/>
      <c r="C4" s="22"/>
      <c r="D4" s="23"/>
      <c r="E4" s="23"/>
      <c r="F4" s="25"/>
      <c r="G4" s="25"/>
      <c r="H4" s="25"/>
      <c r="I4" s="47"/>
      <c r="J4" s="47"/>
      <c r="K4" s="66"/>
      <c r="N4" s="2"/>
    </row>
    <row r="5" spans="1:14" ht="25" customHeight="1">
      <c r="A5" s="127"/>
      <c r="B5" s="22"/>
      <c r="C5" s="22"/>
      <c r="D5" s="23"/>
      <c r="E5" s="43"/>
      <c r="F5" s="25"/>
      <c r="G5" s="25"/>
      <c r="H5" s="25"/>
      <c r="I5" s="47"/>
      <c r="J5" s="47"/>
      <c r="K5" s="66"/>
      <c r="N5" s="2"/>
    </row>
    <row r="6" spans="1:14">
      <c r="A6" s="127"/>
      <c r="B6" s="22"/>
      <c r="C6" s="22"/>
      <c r="D6" s="23"/>
      <c r="E6" s="23"/>
      <c r="F6" s="25"/>
      <c r="G6" s="25"/>
      <c r="H6" s="25"/>
      <c r="I6" s="47"/>
      <c r="K6" s="66"/>
      <c r="N6" s="2"/>
    </row>
    <row r="7" spans="1:14" ht="29.25" customHeight="1">
      <c r="A7" s="127"/>
      <c r="B7" s="22"/>
      <c r="C7" s="22"/>
      <c r="D7" s="23"/>
      <c r="E7" s="43"/>
      <c r="F7" s="25"/>
      <c r="G7" s="44"/>
      <c r="H7" s="44"/>
      <c r="I7" s="67">
        <v>500</v>
      </c>
      <c r="K7" s="66"/>
      <c r="M7"/>
    </row>
    <row r="8" spans="1:14">
      <c r="A8" s="127"/>
      <c r="B8" s="22"/>
      <c r="C8" s="22"/>
      <c r="D8" s="23"/>
      <c r="E8" s="23"/>
      <c r="F8" s="25"/>
      <c r="G8" s="25"/>
      <c r="H8" s="25"/>
      <c r="I8" s="47"/>
      <c r="J8" s="47"/>
      <c r="K8" s="66"/>
      <c r="N8" s="2"/>
    </row>
    <row r="9" spans="1:14" ht="37.5" customHeight="1">
      <c r="A9" s="127"/>
      <c r="B9" s="22"/>
      <c r="C9" s="22"/>
      <c r="D9" s="23"/>
      <c r="E9" s="45" t="s">
        <v>11</v>
      </c>
      <c r="F9" s="25"/>
      <c r="G9" s="46"/>
      <c r="H9" s="46"/>
      <c r="I9" s="68"/>
      <c r="J9" s="47"/>
      <c r="K9" s="66"/>
      <c r="L9"/>
      <c r="M9"/>
    </row>
    <row r="10" spans="1:14">
      <c r="A10" s="127"/>
      <c r="B10" s="22"/>
      <c r="C10" s="22"/>
      <c r="D10" s="23"/>
      <c r="E10" s="23"/>
      <c r="F10" s="25"/>
      <c r="G10" s="25"/>
      <c r="H10" s="25"/>
      <c r="I10" s="47"/>
      <c r="J10" s="47"/>
      <c r="K10" s="66"/>
      <c r="N10" s="2"/>
    </row>
    <row r="11" spans="1:14">
      <c r="A11" s="127"/>
      <c r="B11" s="22"/>
      <c r="C11" s="22"/>
      <c r="D11" s="23"/>
      <c r="E11" s="23"/>
      <c r="F11" s="25"/>
      <c r="G11" s="25"/>
      <c r="H11" s="25"/>
      <c r="I11" s="47"/>
      <c r="J11" s="47"/>
      <c r="K11" s="66"/>
      <c r="N11" s="2"/>
    </row>
    <row r="12" spans="1:14" ht="22" customHeight="1">
      <c r="A12" s="127"/>
      <c r="B12" s="24" t="s">
        <v>12</v>
      </c>
      <c r="C12" s="24"/>
      <c r="D12" s="25"/>
      <c r="F12" s="25"/>
      <c r="G12" s="25"/>
      <c r="H12" s="47"/>
      <c r="I12" s="47"/>
      <c r="J12" s="66"/>
      <c r="K12" s="66"/>
    </row>
    <row r="13" spans="1:14" ht="38.25" customHeight="1">
      <c r="A13" s="127"/>
      <c r="B13" s="128" t="s">
        <v>13</v>
      </c>
      <c r="C13" s="133" t="s">
        <v>14</v>
      </c>
      <c r="D13" s="122" t="s">
        <v>15</v>
      </c>
      <c r="E13" s="122" t="s">
        <v>16</v>
      </c>
      <c r="F13" s="122" t="s">
        <v>17</v>
      </c>
      <c r="G13" s="122" t="s">
        <v>18</v>
      </c>
      <c r="H13" s="144" t="s">
        <v>19</v>
      </c>
      <c r="I13" s="144"/>
      <c r="J13" s="144" t="s">
        <v>20</v>
      </c>
      <c r="K13" s="144"/>
      <c r="L13"/>
      <c r="M13"/>
    </row>
    <row r="14" spans="1:14" ht="16" customHeight="1">
      <c r="A14" s="127"/>
      <c r="B14" s="129"/>
      <c r="C14" s="134"/>
      <c r="D14" s="118"/>
      <c r="E14" s="118"/>
      <c r="F14" s="118"/>
      <c r="G14" s="125"/>
      <c r="H14" s="48" t="s">
        <v>21</v>
      </c>
      <c r="I14" s="48" t="s">
        <v>22</v>
      </c>
      <c r="J14" s="48" t="s">
        <v>21</v>
      </c>
      <c r="K14" s="69" t="s">
        <v>22</v>
      </c>
      <c r="L14"/>
      <c r="M14"/>
    </row>
    <row r="15" spans="1:14" ht="34" customHeight="1">
      <c r="A15" s="127"/>
      <c r="B15" s="26" t="s">
        <v>23</v>
      </c>
      <c r="C15" s="26"/>
      <c r="D15" s="27"/>
      <c r="E15" s="49"/>
      <c r="F15" s="49"/>
      <c r="G15" s="50"/>
      <c r="H15" s="50"/>
      <c r="I15" s="50"/>
      <c r="J15" s="70"/>
      <c r="K15" s="71"/>
      <c r="L15"/>
      <c r="M15"/>
    </row>
    <row r="16" spans="1:14" ht="17">
      <c r="A16" s="127"/>
      <c r="B16" s="28" t="s">
        <v>24</v>
      </c>
      <c r="C16" s="135"/>
      <c r="D16" s="29" t="s">
        <v>25</v>
      </c>
      <c r="E16" s="51" t="s">
        <v>26</v>
      </c>
      <c r="F16" s="52" t="s">
        <v>27</v>
      </c>
      <c r="G16" s="17">
        <v>50</v>
      </c>
      <c r="H16" s="53">
        <v>20</v>
      </c>
      <c r="I16" s="17">
        <v>1</v>
      </c>
      <c r="J16" s="72">
        <f>H16*G16</f>
        <v>1000</v>
      </c>
      <c r="K16" s="73">
        <f>(I16*G16)</f>
        <v>50</v>
      </c>
      <c r="L16"/>
      <c r="M16"/>
    </row>
    <row r="17" spans="1:13" ht="17">
      <c r="A17" s="127"/>
      <c r="B17" s="30" t="s">
        <v>28</v>
      </c>
      <c r="C17" s="136"/>
      <c r="D17" s="31"/>
      <c r="E17" s="52" t="s">
        <v>29</v>
      </c>
      <c r="F17" s="51" t="s">
        <v>30</v>
      </c>
      <c r="G17" s="17">
        <v>200</v>
      </c>
      <c r="H17" s="17">
        <v>40</v>
      </c>
      <c r="I17" s="17">
        <v>2</v>
      </c>
      <c r="J17" s="72">
        <f t="shared" ref="J17:J27" si="0">H17*G17</f>
        <v>8000</v>
      </c>
      <c r="K17" s="73">
        <f>(I17*G17)</f>
        <v>400</v>
      </c>
      <c r="L17"/>
      <c r="M17"/>
    </row>
    <row r="18" spans="1:13" ht="17">
      <c r="A18" s="127"/>
      <c r="B18" s="30"/>
      <c r="C18" s="136"/>
      <c r="D18" s="31"/>
      <c r="E18" s="52" t="s">
        <v>31</v>
      </c>
      <c r="F18" s="52" t="s">
        <v>30</v>
      </c>
      <c r="G18" s="17">
        <v>200</v>
      </c>
      <c r="H18" s="53">
        <v>40</v>
      </c>
      <c r="I18" s="17">
        <v>2</v>
      </c>
      <c r="J18" s="72">
        <f t="shared" si="0"/>
        <v>8000</v>
      </c>
      <c r="K18" s="73">
        <f t="shared" ref="K18:K27" si="1">(I18*G18)</f>
        <v>400</v>
      </c>
      <c r="L18"/>
      <c r="M18"/>
    </row>
    <row r="19" spans="1:13" ht="17">
      <c r="A19" s="127"/>
      <c r="B19" s="30"/>
      <c r="C19" s="136"/>
      <c r="D19" s="8"/>
      <c r="E19" s="52"/>
      <c r="F19" s="52"/>
      <c r="G19" s="17"/>
      <c r="H19" s="53"/>
      <c r="I19" s="17"/>
      <c r="J19" s="72"/>
      <c r="K19" s="73"/>
      <c r="L19"/>
      <c r="M19"/>
    </row>
    <row r="20" spans="1:13" ht="17">
      <c r="A20" s="127"/>
      <c r="B20" s="30"/>
      <c r="C20" s="136"/>
      <c r="D20" s="8"/>
      <c r="E20" s="52"/>
      <c r="F20" s="52"/>
      <c r="G20" s="17"/>
      <c r="H20" s="53"/>
      <c r="I20" s="17"/>
      <c r="J20" s="72"/>
      <c r="K20" s="73"/>
      <c r="L20"/>
      <c r="M20"/>
    </row>
    <row r="21" spans="1:13" ht="15.5" customHeight="1">
      <c r="A21" s="127"/>
      <c r="B21" s="32"/>
      <c r="C21" s="136"/>
      <c r="D21" s="29" t="s">
        <v>32</v>
      </c>
      <c r="E21" s="51" t="s">
        <v>33</v>
      </c>
      <c r="F21" s="52" t="s">
        <v>30</v>
      </c>
      <c r="G21" s="17">
        <v>400</v>
      </c>
      <c r="H21" s="17">
        <v>30</v>
      </c>
      <c r="I21" s="17">
        <v>1.5</v>
      </c>
      <c r="J21" s="72">
        <f t="shared" si="0"/>
        <v>12000</v>
      </c>
      <c r="K21" s="73">
        <f t="shared" si="1"/>
        <v>600</v>
      </c>
      <c r="L21"/>
      <c r="M21"/>
    </row>
    <row r="22" spans="1:13" ht="15.5" customHeight="1">
      <c r="A22" s="127"/>
      <c r="B22" s="32"/>
      <c r="C22" s="136"/>
      <c r="D22" s="8"/>
      <c r="E22" s="52" t="s">
        <v>31</v>
      </c>
      <c r="F22" s="52" t="s">
        <v>30</v>
      </c>
      <c r="G22" s="17">
        <v>400</v>
      </c>
      <c r="H22" s="53">
        <v>40</v>
      </c>
      <c r="I22" s="17">
        <v>2</v>
      </c>
      <c r="J22" s="72">
        <f t="shared" si="0"/>
        <v>16000</v>
      </c>
      <c r="K22" s="73">
        <f t="shared" si="1"/>
        <v>800</v>
      </c>
      <c r="L22"/>
      <c r="M22"/>
    </row>
    <row r="23" spans="1:13" ht="15.5" customHeight="1">
      <c r="A23" s="127"/>
      <c r="B23" s="32"/>
      <c r="C23" s="136"/>
      <c r="D23" s="29"/>
      <c r="E23" s="52" t="s">
        <v>34</v>
      </c>
      <c r="F23" s="52" t="s">
        <v>35</v>
      </c>
      <c r="G23" s="17">
        <v>400</v>
      </c>
      <c r="H23" s="53">
        <v>20</v>
      </c>
      <c r="I23" s="17">
        <v>1</v>
      </c>
      <c r="J23" s="72">
        <f t="shared" si="0"/>
        <v>8000</v>
      </c>
      <c r="K23" s="73">
        <f t="shared" si="1"/>
        <v>400</v>
      </c>
      <c r="L23"/>
      <c r="M23"/>
    </row>
    <row r="24" spans="1:13" ht="15.5" customHeight="1">
      <c r="A24" s="127"/>
      <c r="B24" s="32"/>
      <c r="C24" s="136"/>
      <c r="D24" s="8"/>
      <c r="E24" s="54"/>
      <c r="F24" s="54"/>
      <c r="G24" s="9"/>
      <c r="H24" s="16"/>
      <c r="I24" s="9"/>
      <c r="J24" s="72"/>
      <c r="K24" s="73"/>
      <c r="L24"/>
      <c r="M24"/>
    </row>
    <row r="25" spans="1:13" ht="32" customHeight="1">
      <c r="A25" s="127"/>
      <c r="B25" s="33"/>
      <c r="C25" s="137"/>
      <c r="D25" s="29" t="s">
        <v>36</v>
      </c>
      <c r="E25" s="51" t="s">
        <v>37</v>
      </c>
      <c r="F25" s="52" t="s">
        <v>30</v>
      </c>
      <c r="G25" s="17">
        <v>480</v>
      </c>
      <c r="H25" s="55">
        <v>30</v>
      </c>
      <c r="I25" s="74">
        <v>1.5</v>
      </c>
      <c r="J25" s="72">
        <f t="shared" si="0"/>
        <v>14400</v>
      </c>
      <c r="K25" s="73">
        <f t="shared" si="1"/>
        <v>720</v>
      </c>
      <c r="L25"/>
      <c r="M25"/>
    </row>
    <row r="26" spans="1:13" ht="45" customHeight="1">
      <c r="A26" s="127"/>
      <c r="B26" s="34"/>
      <c r="C26" s="34"/>
      <c r="D26" s="8"/>
      <c r="E26" s="52" t="s">
        <v>31</v>
      </c>
      <c r="F26" s="52" t="s">
        <v>30</v>
      </c>
      <c r="G26" s="56">
        <v>480</v>
      </c>
      <c r="H26" s="57">
        <v>40</v>
      </c>
      <c r="I26" s="75">
        <v>2</v>
      </c>
      <c r="J26" s="72">
        <f t="shared" si="0"/>
        <v>19200</v>
      </c>
      <c r="K26" s="73">
        <f t="shared" si="1"/>
        <v>960</v>
      </c>
      <c r="L26"/>
      <c r="M26"/>
    </row>
    <row r="27" spans="1:13" ht="19" customHeight="1">
      <c r="A27" s="127"/>
      <c r="B27" s="34"/>
      <c r="C27" s="34"/>
      <c r="D27" s="29"/>
      <c r="E27" s="52" t="s">
        <v>34</v>
      </c>
      <c r="F27" s="52" t="s">
        <v>35</v>
      </c>
      <c r="G27" s="56">
        <v>192</v>
      </c>
      <c r="H27" s="57">
        <v>20</v>
      </c>
      <c r="I27" s="75">
        <v>1</v>
      </c>
      <c r="J27" s="72">
        <f t="shared" si="0"/>
        <v>3840</v>
      </c>
      <c r="K27" s="73">
        <f t="shared" si="1"/>
        <v>192</v>
      </c>
      <c r="L27"/>
      <c r="M27"/>
    </row>
    <row r="28" spans="1:13" ht="19" customHeight="1">
      <c r="A28" s="127"/>
      <c r="B28" s="34"/>
      <c r="C28" s="34"/>
      <c r="D28" s="35"/>
      <c r="E28" s="58"/>
      <c r="F28" s="58"/>
      <c r="G28" s="59"/>
      <c r="H28" s="60"/>
      <c r="I28" s="76"/>
      <c r="J28" s="77">
        <f>SUM(J15:J25)</f>
        <v>67400</v>
      </c>
      <c r="K28" s="78">
        <f>SUM(K15:K25)</f>
        <v>3370</v>
      </c>
      <c r="L28"/>
      <c r="M28"/>
    </row>
    <row r="29" spans="1:13" ht="38.25" customHeight="1">
      <c r="A29" s="127"/>
      <c r="B29" s="130" t="s">
        <v>13</v>
      </c>
      <c r="C29" s="133" t="s">
        <v>14</v>
      </c>
      <c r="D29" s="143" t="s">
        <v>38</v>
      </c>
      <c r="E29" s="123" t="s">
        <v>16</v>
      </c>
      <c r="F29" s="123" t="s">
        <v>17</v>
      </c>
      <c r="G29" s="123" t="s">
        <v>39</v>
      </c>
      <c r="H29" s="123" t="s">
        <v>18</v>
      </c>
      <c r="I29" s="123" t="s">
        <v>19</v>
      </c>
      <c r="J29" s="123"/>
      <c r="K29" s="123" t="s">
        <v>20</v>
      </c>
      <c r="L29" s="145"/>
      <c r="M29"/>
    </row>
    <row r="30" spans="1:13" ht="16" customHeight="1">
      <c r="A30" s="127"/>
      <c r="B30" s="131"/>
      <c r="C30" s="134"/>
      <c r="D30" s="143"/>
      <c r="E30" s="124"/>
      <c r="F30" s="124"/>
      <c r="G30" s="124"/>
      <c r="H30" s="124"/>
      <c r="I30" s="79" t="s">
        <v>21</v>
      </c>
      <c r="J30" s="79" t="s">
        <v>22</v>
      </c>
      <c r="K30" s="79" t="s">
        <v>21</v>
      </c>
      <c r="L30" s="80" t="s">
        <v>22</v>
      </c>
      <c r="M30"/>
    </row>
    <row r="31" spans="1:13" ht="34" customHeight="1">
      <c r="A31" s="127"/>
      <c r="B31" s="36" t="s">
        <v>40</v>
      </c>
      <c r="C31" s="36"/>
      <c r="D31" s="36"/>
      <c r="E31" s="2"/>
      <c r="K31" s="81"/>
      <c r="L31" s="82"/>
      <c r="M31"/>
    </row>
    <row r="32" spans="1:13" ht="23" customHeight="1">
      <c r="A32" s="127"/>
      <c r="B32" s="37" t="s">
        <v>41</v>
      </c>
      <c r="C32" s="138" t="s">
        <v>42</v>
      </c>
      <c r="D32" s="38">
        <v>600</v>
      </c>
      <c r="E32" s="61" t="s">
        <v>43</v>
      </c>
      <c r="F32" s="61" t="s">
        <v>44</v>
      </c>
      <c r="G32" s="61" t="s">
        <v>30</v>
      </c>
      <c r="H32" s="62">
        <v>600</v>
      </c>
      <c r="I32" s="83">
        <v>10</v>
      </c>
      <c r="J32" s="84">
        <v>0.5</v>
      </c>
      <c r="K32" s="85">
        <f>I32*H32</f>
        <v>6000</v>
      </c>
      <c r="L32" s="86">
        <f>(H32*J32)</f>
        <v>300</v>
      </c>
      <c r="M32"/>
    </row>
    <row r="33" spans="1:13" ht="17">
      <c r="A33" s="127"/>
      <c r="B33" s="28"/>
      <c r="C33" s="138"/>
      <c r="D33" s="8"/>
      <c r="E33" s="52" t="s">
        <v>45</v>
      </c>
      <c r="F33" s="52" t="s">
        <v>44</v>
      </c>
      <c r="G33" s="61" t="s">
        <v>30</v>
      </c>
      <c r="H33" s="62">
        <v>600</v>
      </c>
      <c r="I33" s="53">
        <v>80</v>
      </c>
      <c r="J33" s="62">
        <v>0.46</v>
      </c>
      <c r="K33" s="85">
        <f t="shared" ref="K33:K53" si="2">I33*H33</f>
        <v>48000</v>
      </c>
      <c r="L33" s="73">
        <f>(H33*J33)</f>
        <v>276</v>
      </c>
      <c r="M33"/>
    </row>
    <row r="34" spans="1:13" ht="17">
      <c r="A34" s="127"/>
      <c r="B34" s="28"/>
      <c r="C34" s="138"/>
      <c r="D34" s="8"/>
      <c r="E34" s="52"/>
      <c r="F34" s="52"/>
      <c r="G34" s="52"/>
      <c r="H34" s="62"/>
      <c r="I34" s="53"/>
      <c r="J34" s="62"/>
      <c r="K34" s="85">
        <f t="shared" si="2"/>
        <v>0</v>
      </c>
      <c r="L34" s="73"/>
      <c r="M34"/>
    </row>
    <row r="35" spans="1:13" ht="17">
      <c r="A35" s="127"/>
      <c r="B35" s="28" t="s">
        <v>46</v>
      </c>
      <c r="C35" s="138"/>
      <c r="D35" s="39">
        <v>600</v>
      </c>
      <c r="E35" s="52" t="s">
        <v>47</v>
      </c>
      <c r="F35" s="52" t="s">
        <v>48</v>
      </c>
      <c r="G35" s="52" t="s">
        <v>49</v>
      </c>
      <c r="H35" s="62">
        <v>600</v>
      </c>
      <c r="I35" s="53">
        <v>75</v>
      </c>
      <c r="J35" s="62">
        <v>3.77</v>
      </c>
      <c r="K35" s="85">
        <f t="shared" si="2"/>
        <v>45000</v>
      </c>
      <c r="L35" s="73">
        <f>(H35*J35)</f>
        <v>2262</v>
      </c>
      <c r="M35"/>
    </row>
    <row r="36" spans="1:13" ht="17">
      <c r="A36" s="127"/>
      <c r="B36" s="28"/>
      <c r="C36" s="138"/>
      <c r="D36" s="8"/>
      <c r="E36" s="52"/>
      <c r="F36" s="52"/>
      <c r="G36" s="52"/>
      <c r="H36" s="62"/>
      <c r="I36" s="53"/>
      <c r="J36" s="62"/>
      <c r="K36" s="85"/>
      <c r="L36" s="73"/>
      <c r="M36"/>
    </row>
    <row r="37" spans="1:13" ht="17">
      <c r="A37" s="127"/>
      <c r="B37" s="28"/>
      <c r="C37" s="138"/>
      <c r="D37" s="8"/>
      <c r="E37" s="52"/>
      <c r="F37" s="52"/>
      <c r="G37" s="52"/>
      <c r="H37" s="62"/>
      <c r="I37" s="53"/>
      <c r="J37" s="62"/>
      <c r="K37" s="85"/>
      <c r="L37" s="73"/>
      <c r="M37"/>
    </row>
    <row r="38" spans="1:13" ht="17">
      <c r="A38" s="127"/>
      <c r="B38" s="28"/>
      <c r="C38" s="138"/>
      <c r="D38" s="8"/>
      <c r="E38" s="52"/>
      <c r="F38" s="52"/>
      <c r="G38" s="52"/>
      <c r="H38" s="62"/>
      <c r="I38" s="53"/>
      <c r="J38" s="62"/>
      <c r="K38" s="85"/>
      <c r="L38" s="73"/>
      <c r="M38"/>
    </row>
    <row r="39" spans="1:13" ht="17">
      <c r="A39" s="127"/>
      <c r="B39" s="28" t="s">
        <v>50</v>
      </c>
      <c r="C39" s="138"/>
      <c r="D39" s="39">
        <v>700</v>
      </c>
      <c r="E39" s="52" t="s">
        <v>51</v>
      </c>
      <c r="F39" s="52" t="s">
        <v>52</v>
      </c>
      <c r="G39" s="52" t="s">
        <v>53</v>
      </c>
      <c r="H39" s="62">
        <v>10</v>
      </c>
      <c r="I39" s="53">
        <v>660</v>
      </c>
      <c r="J39" s="62">
        <v>33.24</v>
      </c>
      <c r="K39" s="85">
        <f t="shared" si="2"/>
        <v>6600</v>
      </c>
      <c r="L39" s="73">
        <f>(J39*H39)</f>
        <v>332.4</v>
      </c>
      <c r="M39"/>
    </row>
    <row r="40" spans="1:13" ht="17">
      <c r="A40" s="127"/>
      <c r="B40" s="28"/>
      <c r="C40" s="138"/>
      <c r="D40" s="8"/>
      <c r="E40" s="52" t="s">
        <v>50</v>
      </c>
      <c r="F40" s="52" t="s">
        <v>54</v>
      </c>
      <c r="G40" s="52" t="s">
        <v>53</v>
      </c>
      <c r="H40" s="62">
        <v>5</v>
      </c>
      <c r="I40" s="53">
        <v>1840</v>
      </c>
      <c r="J40" s="62">
        <v>92.68</v>
      </c>
      <c r="K40" s="85">
        <f t="shared" si="2"/>
        <v>9200</v>
      </c>
      <c r="L40" s="73">
        <f t="shared" ref="L40:L41" si="3">(J40*H40)</f>
        <v>463.4</v>
      </c>
      <c r="M40"/>
    </row>
    <row r="41" spans="1:13" ht="17">
      <c r="A41" s="127"/>
      <c r="B41" s="28"/>
      <c r="C41" s="138"/>
      <c r="D41" s="8"/>
      <c r="E41" s="52" t="s">
        <v>55</v>
      </c>
      <c r="F41" s="52" t="s">
        <v>44</v>
      </c>
      <c r="G41" s="52" t="s">
        <v>30</v>
      </c>
      <c r="H41" s="63">
        <v>700</v>
      </c>
      <c r="I41" s="53">
        <v>7</v>
      </c>
      <c r="J41" s="62">
        <v>0.35</v>
      </c>
      <c r="K41" s="85">
        <f t="shared" si="2"/>
        <v>4900</v>
      </c>
      <c r="L41" s="73">
        <f t="shared" si="3"/>
        <v>245</v>
      </c>
      <c r="M41"/>
    </row>
    <row r="42" spans="1:13" ht="17">
      <c r="A42" s="127"/>
      <c r="B42" s="28"/>
      <c r="C42" s="138"/>
      <c r="D42" s="8"/>
      <c r="E42" s="52"/>
      <c r="F42" s="52"/>
      <c r="G42" s="52"/>
      <c r="H42" s="62"/>
      <c r="I42" s="53"/>
      <c r="J42" s="62"/>
      <c r="K42" s="85"/>
      <c r="L42" s="73"/>
      <c r="M42"/>
    </row>
    <row r="43" spans="1:13" ht="17">
      <c r="A43" s="127"/>
      <c r="B43" s="28" t="s">
        <v>56</v>
      </c>
      <c r="C43" s="138"/>
      <c r="D43" s="39">
        <v>140</v>
      </c>
      <c r="E43" s="52" t="s">
        <v>57</v>
      </c>
      <c r="F43" s="64" t="s">
        <v>58</v>
      </c>
      <c r="G43" s="64" t="s">
        <v>59</v>
      </c>
      <c r="H43" s="62">
        <v>1</v>
      </c>
      <c r="I43" s="53">
        <v>1400</v>
      </c>
      <c r="J43" s="62">
        <v>70</v>
      </c>
      <c r="K43" s="85">
        <f t="shared" si="2"/>
        <v>1400</v>
      </c>
      <c r="L43" s="73">
        <f>(J43*1)</f>
        <v>70</v>
      </c>
      <c r="M43"/>
    </row>
    <row r="44" spans="1:13" ht="17">
      <c r="A44" s="127"/>
      <c r="B44" s="28"/>
      <c r="C44" s="138"/>
      <c r="D44" s="8"/>
      <c r="E44" s="52"/>
      <c r="F44" s="52"/>
      <c r="G44" s="52"/>
      <c r="H44" s="62"/>
      <c r="I44" s="53"/>
      <c r="J44" s="62"/>
      <c r="K44" s="85"/>
      <c r="L44" s="73"/>
      <c r="M44"/>
    </row>
    <row r="45" spans="1:13" ht="17">
      <c r="A45" s="127"/>
      <c r="B45" s="28"/>
      <c r="C45" s="138"/>
      <c r="D45" s="8"/>
      <c r="E45" s="52"/>
      <c r="F45" s="52"/>
      <c r="G45" s="52"/>
      <c r="H45" s="62"/>
      <c r="I45" s="53"/>
      <c r="J45" s="62"/>
      <c r="K45" s="85"/>
      <c r="L45" s="73"/>
      <c r="M45"/>
    </row>
    <row r="46" spans="1:13" ht="17">
      <c r="A46" s="127"/>
      <c r="B46" s="28" t="s">
        <v>60</v>
      </c>
      <c r="C46" s="138"/>
      <c r="D46" s="39">
        <v>100</v>
      </c>
      <c r="E46" s="52" t="s">
        <v>60</v>
      </c>
      <c r="F46" s="52" t="s">
        <v>61</v>
      </c>
      <c r="G46" s="52" t="s">
        <v>62</v>
      </c>
      <c r="H46" s="62">
        <v>1</v>
      </c>
      <c r="I46" s="53">
        <v>2000</v>
      </c>
      <c r="J46" s="62">
        <v>100</v>
      </c>
      <c r="K46" s="85">
        <f t="shared" si="2"/>
        <v>2000</v>
      </c>
      <c r="L46" s="73">
        <f>(J46*H46)</f>
        <v>100</v>
      </c>
      <c r="M46"/>
    </row>
    <row r="47" spans="1:13" ht="17">
      <c r="A47" s="127"/>
      <c r="B47" s="28"/>
      <c r="C47" s="138"/>
      <c r="D47" s="8"/>
      <c r="E47" s="52" t="s">
        <v>63</v>
      </c>
      <c r="F47" s="52" t="s">
        <v>64</v>
      </c>
      <c r="G47" s="52" t="s">
        <v>30</v>
      </c>
      <c r="H47" s="62">
        <v>1</v>
      </c>
      <c r="I47" s="53">
        <v>160</v>
      </c>
      <c r="J47" s="62">
        <v>8.2799999999999994</v>
      </c>
      <c r="K47" s="85">
        <f t="shared" si="2"/>
        <v>160</v>
      </c>
      <c r="L47" s="73">
        <f>(J47*H47)</f>
        <v>8.2799999999999994</v>
      </c>
      <c r="M47"/>
    </row>
    <row r="48" spans="1:13" ht="17">
      <c r="A48" s="127"/>
      <c r="B48" s="28"/>
      <c r="C48" s="138"/>
      <c r="D48" s="8"/>
      <c r="E48" s="52"/>
      <c r="F48" s="52"/>
      <c r="G48" s="52"/>
      <c r="H48" s="62"/>
      <c r="I48" s="53"/>
      <c r="J48" s="62"/>
      <c r="K48" s="85"/>
      <c r="L48" s="73"/>
      <c r="M48"/>
    </row>
    <row r="49" spans="1:13" ht="17">
      <c r="A49" s="127"/>
      <c r="B49" s="28" t="s">
        <v>65</v>
      </c>
      <c r="C49" s="138"/>
      <c r="D49" s="8"/>
      <c r="E49" s="52" t="s">
        <v>66</v>
      </c>
      <c r="F49" s="52" t="s">
        <v>67</v>
      </c>
      <c r="G49" s="52" t="s">
        <v>68</v>
      </c>
      <c r="H49" s="62">
        <v>5</v>
      </c>
      <c r="I49" s="53">
        <v>130</v>
      </c>
      <c r="J49" s="62">
        <v>6.63</v>
      </c>
      <c r="K49" s="85">
        <f t="shared" si="2"/>
        <v>650</v>
      </c>
      <c r="L49" s="73">
        <f>(J49*8)</f>
        <v>53.04</v>
      </c>
      <c r="M49"/>
    </row>
    <row r="50" spans="1:13" ht="18.5">
      <c r="A50" s="127"/>
      <c r="B50" s="33"/>
      <c r="C50" s="138"/>
      <c r="D50" s="40" t="s">
        <v>69</v>
      </c>
      <c r="E50" s="52" t="s">
        <v>70</v>
      </c>
      <c r="F50" s="52" t="s">
        <v>71</v>
      </c>
      <c r="G50" s="52" t="s">
        <v>68</v>
      </c>
      <c r="H50" s="62">
        <v>10</v>
      </c>
      <c r="I50" s="53">
        <v>90</v>
      </c>
      <c r="J50" s="62">
        <v>4.74</v>
      </c>
      <c r="K50" s="85">
        <f t="shared" si="2"/>
        <v>900</v>
      </c>
      <c r="L50" s="73">
        <f>(J50*10)</f>
        <v>47.4</v>
      </c>
      <c r="M50"/>
    </row>
    <row r="51" spans="1:13">
      <c r="A51" s="127"/>
      <c r="B51" s="33"/>
      <c r="C51" s="138"/>
      <c r="D51" s="29"/>
      <c r="E51" s="52" t="s">
        <v>72</v>
      </c>
      <c r="F51" s="52" t="s">
        <v>71</v>
      </c>
      <c r="G51" s="52" t="s">
        <v>68</v>
      </c>
      <c r="H51" s="62">
        <v>6</v>
      </c>
      <c r="I51" s="53">
        <v>100</v>
      </c>
      <c r="J51" s="62">
        <v>5.0999999999999996</v>
      </c>
      <c r="K51" s="85">
        <f t="shared" si="2"/>
        <v>600</v>
      </c>
      <c r="L51" s="73">
        <f>(J51*10)</f>
        <v>51</v>
      </c>
      <c r="M51"/>
    </row>
    <row r="52" spans="1:13">
      <c r="A52" s="127"/>
      <c r="B52" s="33"/>
      <c r="C52" s="138"/>
      <c r="D52" s="29"/>
      <c r="E52" s="52" t="s">
        <v>26</v>
      </c>
      <c r="F52" s="52" t="s">
        <v>73</v>
      </c>
      <c r="G52" s="52" t="s">
        <v>74</v>
      </c>
      <c r="H52" s="62">
        <v>6</v>
      </c>
      <c r="I52" s="53">
        <v>40</v>
      </c>
      <c r="J52" s="62">
        <v>1.9</v>
      </c>
      <c r="K52" s="85">
        <f t="shared" si="2"/>
        <v>240</v>
      </c>
      <c r="L52" s="73">
        <f>(J52*8)</f>
        <v>15.2</v>
      </c>
      <c r="M52"/>
    </row>
    <row r="53" spans="1:13">
      <c r="A53" s="127"/>
      <c r="B53" s="33"/>
      <c r="C53" s="139"/>
      <c r="D53" s="29"/>
      <c r="E53" s="52" t="s">
        <v>75</v>
      </c>
      <c r="F53" s="52" t="s">
        <v>76</v>
      </c>
      <c r="G53" s="52" t="s">
        <v>74</v>
      </c>
      <c r="H53" s="62">
        <v>12</v>
      </c>
      <c r="I53" s="53">
        <v>16</v>
      </c>
      <c r="J53" s="62">
        <v>0.79</v>
      </c>
      <c r="K53" s="85">
        <f t="shared" si="2"/>
        <v>192</v>
      </c>
      <c r="L53" s="73">
        <f>(J53*20)</f>
        <v>15.8</v>
      </c>
      <c r="M53"/>
    </row>
    <row r="54" spans="1:13">
      <c r="A54" s="127"/>
      <c r="B54" s="33"/>
      <c r="C54" s="33"/>
      <c r="D54" s="8"/>
      <c r="E54" s="52"/>
      <c r="F54" s="52"/>
      <c r="G54" s="52"/>
      <c r="H54" s="62"/>
      <c r="I54" s="53"/>
      <c r="J54" s="62"/>
      <c r="K54" s="85"/>
      <c r="L54" s="73"/>
      <c r="M54"/>
    </row>
    <row r="55" spans="1:13" ht="44.5" customHeight="1">
      <c r="A55" s="127"/>
      <c r="B55" s="10"/>
      <c r="C55" s="10"/>
      <c r="D55" s="10"/>
      <c r="E55" s="10"/>
      <c r="J55" s="87"/>
      <c r="K55" s="88">
        <f>SUM(K48:K54)</f>
        <v>2582</v>
      </c>
      <c r="L55" s="89">
        <f>SUM(L32:L53)</f>
        <v>4239.5200000000004</v>
      </c>
      <c r="M55"/>
    </row>
    <row r="56" spans="1:13" ht="20" customHeight="1">
      <c r="A56" s="127"/>
      <c r="B56" s="10"/>
      <c r="C56" s="10"/>
      <c r="D56" s="10"/>
      <c r="E56" s="10"/>
      <c r="J56" s="87"/>
      <c r="K56" s="90"/>
      <c r="L56" s="91"/>
      <c r="M56"/>
    </row>
    <row r="57" spans="1:13" ht="38.25" customHeight="1">
      <c r="A57" s="127"/>
      <c r="B57" s="129" t="s">
        <v>13</v>
      </c>
      <c r="C57" s="133" t="s">
        <v>14</v>
      </c>
      <c r="D57" s="118" t="s">
        <v>38</v>
      </c>
      <c r="E57" s="118" t="s">
        <v>16</v>
      </c>
      <c r="F57" s="118" t="s">
        <v>17</v>
      </c>
      <c r="G57" s="118" t="s">
        <v>39</v>
      </c>
      <c r="H57" s="118" t="s">
        <v>18</v>
      </c>
      <c r="I57" s="118" t="s">
        <v>19</v>
      </c>
      <c r="J57" s="118"/>
      <c r="K57" s="118" t="s">
        <v>20</v>
      </c>
      <c r="L57" s="118"/>
      <c r="M57"/>
    </row>
    <row r="58" spans="1:13" ht="16" customHeight="1">
      <c r="A58" s="127"/>
      <c r="B58" s="132"/>
      <c r="C58" s="134"/>
      <c r="D58" s="119"/>
      <c r="E58" s="119"/>
      <c r="F58" s="119"/>
      <c r="G58" s="119"/>
      <c r="H58" s="119"/>
      <c r="I58" s="92" t="s">
        <v>21</v>
      </c>
      <c r="J58" s="92" t="s">
        <v>22</v>
      </c>
      <c r="K58" s="92" t="s">
        <v>21</v>
      </c>
      <c r="L58" s="93" t="s">
        <v>22</v>
      </c>
      <c r="M58"/>
    </row>
    <row r="59" spans="1:13" ht="41.25" customHeight="1">
      <c r="A59" s="127"/>
      <c r="B59" s="41" t="s">
        <v>77</v>
      </c>
      <c r="C59" s="41"/>
      <c r="D59" s="42"/>
      <c r="E59" s="16"/>
      <c r="F59" s="16"/>
      <c r="G59" s="16"/>
      <c r="H59" s="9"/>
      <c r="I59" s="17"/>
      <c r="J59" s="17"/>
      <c r="K59" s="94"/>
      <c r="L59" s="73"/>
      <c r="M59"/>
    </row>
    <row r="60" spans="1:13" ht="17">
      <c r="A60" s="127"/>
      <c r="B60" s="30"/>
      <c r="C60" s="140" t="s">
        <v>78</v>
      </c>
      <c r="D60" s="8"/>
      <c r="E60" s="54"/>
      <c r="F60" s="9"/>
      <c r="G60" s="9"/>
      <c r="H60" s="54"/>
      <c r="I60" s="53"/>
      <c r="J60" s="17"/>
      <c r="K60" s="94"/>
      <c r="L60" s="73"/>
      <c r="M60"/>
    </row>
    <row r="61" spans="1:13" ht="17">
      <c r="A61" s="127"/>
      <c r="B61" s="28" t="s">
        <v>79</v>
      </c>
      <c r="C61" s="141"/>
      <c r="D61" s="39">
        <v>600</v>
      </c>
      <c r="E61" s="54" t="s">
        <v>51</v>
      </c>
      <c r="F61" s="54" t="s">
        <v>80</v>
      </c>
      <c r="G61" s="54" t="s">
        <v>53</v>
      </c>
      <c r="H61" s="54" t="s">
        <v>81</v>
      </c>
      <c r="I61" s="53"/>
      <c r="J61" s="62">
        <v>33.24</v>
      </c>
      <c r="K61" s="94"/>
      <c r="L61" s="73">
        <f>(J61*9)</f>
        <v>299.16000000000003</v>
      </c>
      <c r="M61"/>
    </row>
    <row r="62" spans="1:13" ht="17">
      <c r="A62" s="127"/>
      <c r="B62" s="28"/>
      <c r="C62" s="141"/>
      <c r="D62" s="8"/>
      <c r="E62" s="54" t="s">
        <v>82</v>
      </c>
      <c r="F62" s="54" t="s">
        <v>52</v>
      </c>
      <c r="G62" s="54" t="s">
        <v>83</v>
      </c>
      <c r="H62" s="54" t="s">
        <v>84</v>
      </c>
      <c r="I62" s="53"/>
      <c r="J62" s="62">
        <v>40.340000000000003</v>
      </c>
      <c r="K62" s="94"/>
      <c r="L62" s="73">
        <f>(J62*3)</f>
        <v>121.02</v>
      </c>
      <c r="M62"/>
    </row>
    <row r="63" spans="1:13" ht="17">
      <c r="A63" s="127"/>
      <c r="B63" s="28"/>
      <c r="C63" s="141"/>
      <c r="D63" s="8"/>
      <c r="E63" s="54" t="s">
        <v>63</v>
      </c>
      <c r="F63" s="54" t="s">
        <v>85</v>
      </c>
      <c r="G63" s="54" t="s">
        <v>86</v>
      </c>
      <c r="H63" s="54" t="s">
        <v>87</v>
      </c>
      <c r="I63" s="53"/>
      <c r="J63" s="62">
        <v>8.2799999999999994</v>
      </c>
      <c r="K63" s="94"/>
      <c r="L63" s="73">
        <f>(J63*6)</f>
        <v>49.68</v>
      </c>
      <c r="M63"/>
    </row>
    <row r="64" spans="1:13" ht="17">
      <c r="A64" s="127"/>
      <c r="B64" s="28"/>
      <c r="C64" s="141"/>
      <c r="D64" s="8"/>
      <c r="E64" s="65" t="s">
        <v>88</v>
      </c>
      <c r="F64" s="54"/>
      <c r="G64" s="54"/>
      <c r="H64" s="54"/>
      <c r="I64" s="53"/>
      <c r="J64" s="62"/>
      <c r="K64" s="94"/>
      <c r="L64" s="73"/>
      <c r="M64"/>
    </row>
    <row r="65" spans="1:13" ht="17">
      <c r="A65" s="127"/>
      <c r="B65" s="28"/>
      <c r="C65" s="141"/>
      <c r="D65" s="8"/>
      <c r="E65" s="54" t="s">
        <v>89</v>
      </c>
      <c r="F65" s="54" t="s">
        <v>90</v>
      </c>
      <c r="G65" s="54" t="s">
        <v>91</v>
      </c>
      <c r="H65" s="54" t="s">
        <v>92</v>
      </c>
      <c r="I65" s="53"/>
      <c r="J65" s="62">
        <v>55.99</v>
      </c>
      <c r="K65" s="94"/>
      <c r="L65" s="73">
        <f>(J65*7)</f>
        <v>391.93</v>
      </c>
      <c r="M65"/>
    </row>
    <row r="66" spans="1:13" ht="17">
      <c r="A66" s="127"/>
      <c r="B66" s="28"/>
      <c r="C66" s="141"/>
      <c r="D66" s="8"/>
      <c r="E66" s="54" t="s">
        <v>93</v>
      </c>
      <c r="F66" s="54" t="s">
        <v>94</v>
      </c>
      <c r="G66" s="54" t="s">
        <v>95</v>
      </c>
      <c r="H66" s="54" t="s">
        <v>96</v>
      </c>
      <c r="I66" s="53"/>
      <c r="J66" s="62">
        <v>51.72</v>
      </c>
      <c r="K66" s="94"/>
      <c r="L66" s="73">
        <f>(J66*7)</f>
        <v>362.04</v>
      </c>
      <c r="M66"/>
    </row>
    <row r="67" spans="1:13" ht="17">
      <c r="A67" s="127"/>
      <c r="B67" s="28"/>
      <c r="C67" s="141"/>
      <c r="D67" s="8"/>
      <c r="E67" s="65" t="s">
        <v>97</v>
      </c>
      <c r="F67" s="54"/>
      <c r="G67" s="54"/>
      <c r="H67" s="54"/>
      <c r="I67" s="53"/>
      <c r="J67" s="62"/>
      <c r="K67" s="94"/>
      <c r="L67" s="73"/>
      <c r="M67"/>
    </row>
    <row r="68" spans="1:13" ht="17">
      <c r="A68" s="127"/>
      <c r="B68" s="28"/>
      <c r="C68" s="141"/>
      <c r="D68" s="8"/>
      <c r="E68" s="54" t="s">
        <v>89</v>
      </c>
      <c r="F68" s="54" t="s">
        <v>90</v>
      </c>
      <c r="G68" s="54" t="s">
        <v>98</v>
      </c>
      <c r="H68" s="54" t="s">
        <v>92</v>
      </c>
      <c r="I68" s="53"/>
      <c r="J68" s="62">
        <v>55.99</v>
      </c>
      <c r="K68" s="94"/>
      <c r="L68" s="73">
        <f>(J68*7)</f>
        <v>391.93</v>
      </c>
      <c r="M68"/>
    </row>
    <row r="69" spans="1:13" ht="17">
      <c r="A69" s="127"/>
      <c r="B69" s="28"/>
      <c r="C69" s="141"/>
      <c r="D69" s="8"/>
      <c r="E69" s="54" t="s">
        <v>93</v>
      </c>
      <c r="F69" s="54" t="s">
        <v>94</v>
      </c>
      <c r="G69" s="54" t="s">
        <v>99</v>
      </c>
      <c r="H69" s="54" t="s">
        <v>96</v>
      </c>
      <c r="I69" s="53"/>
      <c r="J69" s="62">
        <v>51.72</v>
      </c>
      <c r="K69" s="94"/>
      <c r="L69" s="73">
        <f>(J69*12)</f>
        <v>620.64</v>
      </c>
      <c r="M69"/>
    </row>
    <row r="70" spans="1:13" ht="17">
      <c r="A70" s="127"/>
      <c r="B70" s="28"/>
      <c r="C70" s="141"/>
      <c r="D70" s="31"/>
      <c r="E70" s="97" t="s">
        <v>100</v>
      </c>
      <c r="F70" s="9"/>
      <c r="G70" s="9"/>
      <c r="H70" s="54"/>
      <c r="I70" s="17"/>
      <c r="J70" s="62"/>
      <c r="K70" s="17"/>
      <c r="L70" s="99"/>
      <c r="M70"/>
    </row>
    <row r="71" spans="1:13" ht="17">
      <c r="A71" s="127"/>
      <c r="B71" s="28"/>
      <c r="C71" s="141"/>
      <c r="D71" s="8"/>
      <c r="E71" s="54"/>
      <c r="F71" s="54"/>
      <c r="G71" s="54"/>
      <c r="H71" s="54"/>
      <c r="I71" s="17"/>
      <c r="J71" s="62"/>
      <c r="K71" s="94"/>
      <c r="L71" s="73"/>
      <c r="M71"/>
    </row>
    <row r="72" spans="1:13" ht="17">
      <c r="A72" s="127"/>
      <c r="B72" s="28" t="s">
        <v>101</v>
      </c>
      <c r="C72" s="141"/>
      <c r="D72" s="39"/>
      <c r="E72" s="54"/>
      <c r="F72" s="9"/>
      <c r="G72" s="9"/>
      <c r="H72" s="54"/>
      <c r="I72" s="17"/>
      <c r="J72" s="62"/>
      <c r="K72" s="94"/>
      <c r="L72" s="73"/>
      <c r="M72"/>
    </row>
    <row r="73" spans="1:13" ht="29">
      <c r="A73" s="127"/>
      <c r="B73" s="28"/>
      <c r="C73" s="141"/>
      <c r="D73" s="39">
        <v>130</v>
      </c>
      <c r="E73" s="54" t="s">
        <v>102</v>
      </c>
      <c r="F73" s="54" t="s">
        <v>103</v>
      </c>
      <c r="G73" s="54" t="s">
        <v>104</v>
      </c>
      <c r="H73" s="54" t="s">
        <v>105</v>
      </c>
      <c r="I73" s="17"/>
      <c r="J73" s="62">
        <v>95</v>
      </c>
      <c r="K73" s="94"/>
      <c r="L73" s="73">
        <f>(J73*3)</f>
        <v>285</v>
      </c>
      <c r="M73"/>
    </row>
    <row r="74" spans="1:13" ht="17">
      <c r="A74" s="127"/>
      <c r="B74" s="28"/>
      <c r="C74" s="141"/>
      <c r="D74" s="8"/>
      <c r="E74" s="54" t="s">
        <v>106</v>
      </c>
      <c r="F74" s="54" t="s">
        <v>107</v>
      </c>
      <c r="G74" s="54" t="s">
        <v>108</v>
      </c>
      <c r="H74" s="54" t="s">
        <v>62</v>
      </c>
      <c r="I74" s="17"/>
      <c r="J74" s="62">
        <v>25</v>
      </c>
      <c r="K74" s="94"/>
      <c r="L74" s="73">
        <f>(J74*1)</f>
        <v>25</v>
      </c>
      <c r="M74"/>
    </row>
    <row r="75" spans="1:13" ht="17">
      <c r="A75" s="127"/>
      <c r="B75" s="28"/>
      <c r="C75" s="141"/>
      <c r="D75" s="8"/>
      <c r="E75" s="54" t="s">
        <v>109</v>
      </c>
      <c r="F75" s="54" t="s">
        <v>110</v>
      </c>
      <c r="G75" s="54" t="s">
        <v>108</v>
      </c>
      <c r="H75" s="54" t="s">
        <v>62</v>
      </c>
      <c r="I75" s="17"/>
      <c r="J75" s="62">
        <v>15.92</v>
      </c>
      <c r="K75" s="94"/>
      <c r="L75" s="73">
        <f>(J75*1)</f>
        <v>15.92</v>
      </c>
      <c r="M75"/>
    </row>
    <row r="76" spans="1:13" ht="17">
      <c r="A76" s="127"/>
      <c r="B76" s="28"/>
      <c r="C76" s="141"/>
      <c r="D76" s="8"/>
      <c r="E76" s="54" t="s">
        <v>111</v>
      </c>
      <c r="F76" s="54" t="s">
        <v>112</v>
      </c>
      <c r="G76" s="54" t="s">
        <v>108</v>
      </c>
      <c r="H76" s="54" t="s">
        <v>62</v>
      </c>
      <c r="I76" s="17"/>
      <c r="J76" s="62">
        <v>13.1</v>
      </c>
      <c r="K76" s="94"/>
      <c r="L76" s="73">
        <f>(J76*1)</f>
        <v>13.1</v>
      </c>
      <c r="M76"/>
    </row>
    <row r="77" spans="1:13" ht="17">
      <c r="A77" s="127"/>
      <c r="B77" s="28"/>
      <c r="C77" s="141"/>
      <c r="D77" s="8"/>
      <c r="E77" s="54" t="s">
        <v>113</v>
      </c>
      <c r="F77" s="54" t="s">
        <v>114</v>
      </c>
      <c r="G77" s="54" t="s">
        <v>86</v>
      </c>
      <c r="H77" s="54" t="s">
        <v>115</v>
      </c>
      <c r="I77" s="17"/>
      <c r="J77" s="62">
        <v>13</v>
      </c>
      <c r="K77" s="94"/>
      <c r="L77" s="73">
        <f>(J77*4)</f>
        <v>52</v>
      </c>
      <c r="M77"/>
    </row>
    <row r="78" spans="1:13" ht="17">
      <c r="A78" s="127"/>
      <c r="B78" s="28"/>
      <c r="C78" s="141"/>
      <c r="D78" s="8"/>
      <c r="E78" s="97" t="s">
        <v>100</v>
      </c>
      <c r="F78" s="54"/>
      <c r="G78" s="54"/>
      <c r="H78" s="54"/>
      <c r="I78" s="17"/>
      <c r="J78" s="62"/>
      <c r="K78" s="94"/>
      <c r="L78" s="73"/>
      <c r="M78"/>
    </row>
    <row r="79" spans="1:13" ht="17">
      <c r="A79" s="127"/>
      <c r="B79" s="28"/>
      <c r="C79" s="141"/>
      <c r="D79" s="8"/>
      <c r="E79" s="54"/>
      <c r="F79" s="54"/>
      <c r="G79" s="54"/>
      <c r="H79" s="54"/>
      <c r="I79" s="17"/>
      <c r="J79" s="62"/>
      <c r="K79" s="94"/>
      <c r="L79" s="73"/>
      <c r="M79"/>
    </row>
    <row r="80" spans="1:13" ht="17">
      <c r="A80" s="127"/>
      <c r="B80" s="28" t="s">
        <v>116</v>
      </c>
      <c r="C80" s="141"/>
      <c r="D80" s="39">
        <v>100</v>
      </c>
      <c r="E80" s="54"/>
      <c r="F80" s="9"/>
      <c r="G80" s="9"/>
      <c r="H80" s="54"/>
      <c r="I80" s="53"/>
      <c r="J80" s="62"/>
      <c r="K80" s="94"/>
      <c r="L80" s="73"/>
      <c r="M80"/>
    </row>
    <row r="81" spans="1:13" ht="17">
      <c r="A81" s="127"/>
      <c r="B81" s="28"/>
      <c r="C81" s="141"/>
      <c r="D81" s="8"/>
      <c r="E81" s="97" t="s">
        <v>100</v>
      </c>
      <c r="F81" s="9"/>
      <c r="G81" s="9"/>
      <c r="H81" s="54"/>
      <c r="I81" s="53"/>
      <c r="J81" s="62"/>
      <c r="K81" s="94"/>
      <c r="L81" s="73"/>
      <c r="M81"/>
    </row>
    <row r="82" spans="1:13" ht="17">
      <c r="A82" s="127"/>
      <c r="B82" s="28"/>
      <c r="C82" s="141"/>
      <c r="D82" s="8"/>
      <c r="E82" s="54"/>
      <c r="F82" s="54"/>
      <c r="G82" s="54"/>
      <c r="H82" s="54"/>
      <c r="I82" s="53"/>
      <c r="J82" s="62"/>
      <c r="K82" s="94"/>
      <c r="L82" s="73"/>
      <c r="M82"/>
    </row>
    <row r="83" spans="1:13" ht="17">
      <c r="A83" s="127"/>
      <c r="B83" s="28" t="s">
        <v>117</v>
      </c>
      <c r="C83" s="141"/>
      <c r="D83" s="39">
        <v>130</v>
      </c>
      <c r="E83" s="54"/>
      <c r="F83" s="54"/>
      <c r="G83" s="54"/>
      <c r="H83" s="54"/>
      <c r="I83" s="53"/>
      <c r="J83" s="62"/>
      <c r="K83" s="94"/>
      <c r="L83" s="73"/>
      <c r="M83"/>
    </row>
    <row r="84" spans="1:13" ht="17">
      <c r="A84" s="127"/>
      <c r="B84" s="28"/>
      <c r="C84" s="141"/>
      <c r="D84" s="8"/>
      <c r="E84" s="54" t="s">
        <v>117</v>
      </c>
      <c r="F84" s="54" t="s">
        <v>49</v>
      </c>
      <c r="G84" s="54" t="s">
        <v>86</v>
      </c>
      <c r="H84" s="54" t="s">
        <v>118</v>
      </c>
      <c r="I84" s="53"/>
      <c r="J84" s="62">
        <v>8</v>
      </c>
      <c r="K84" s="94"/>
      <c r="L84" s="73">
        <f>(J84*130)</f>
        <v>1040</v>
      </c>
      <c r="M84"/>
    </row>
    <row r="85" spans="1:13" ht="17">
      <c r="A85" s="127"/>
      <c r="B85" s="28"/>
      <c r="C85" s="141"/>
      <c r="D85" s="8"/>
      <c r="E85" s="54" t="s">
        <v>57</v>
      </c>
      <c r="F85" s="54" t="s">
        <v>119</v>
      </c>
      <c r="G85" s="54" t="s">
        <v>120</v>
      </c>
      <c r="H85" s="54" t="s">
        <v>121</v>
      </c>
      <c r="I85" s="53"/>
      <c r="J85" s="62">
        <v>72.97</v>
      </c>
      <c r="K85" s="94"/>
      <c r="L85" s="73">
        <f>(J85*1)</f>
        <v>72.97</v>
      </c>
      <c r="M85"/>
    </row>
    <row r="86" spans="1:13" ht="17">
      <c r="A86" s="127"/>
      <c r="B86" s="28"/>
      <c r="C86" s="141"/>
      <c r="D86" s="8"/>
      <c r="E86" s="97" t="s">
        <v>100</v>
      </c>
      <c r="F86" s="54"/>
      <c r="G86" s="54"/>
      <c r="H86" s="54"/>
      <c r="I86" s="53"/>
      <c r="J86" s="62"/>
      <c r="K86" s="94"/>
      <c r="L86" s="73"/>
      <c r="M86"/>
    </row>
    <row r="87" spans="1:13" ht="17">
      <c r="A87" s="127"/>
      <c r="B87" s="28"/>
      <c r="C87" s="141"/>
      <c r="D87" s="8"/>
      <c r="E87" s="54"/>
      <c r="F87" s="54"/>
      <c r="G87" s="54"/>
      <c r="H87" s="54"/>
      <c r="I87" s="53"/>
      <c r="J87" s="62"/>
      <c r="K87" s="94"/>
      <c r="L87" s="73"/>
      <c r="M87"/>
    </row>
    <row r="88" spans="1:13" ht="17">
      <c r="A88" s="127"/>
      <c r="B88" s="28" t="s">
        <v>122</v>
      </c>
      <c r="C88" s="141"/>
      <c r="D88" s="8"/>
      <c r="E88" s="54" t="s">
        <v>123</v>
      </c>
      <c r="F88" s="54" t="s">
        <v>124</v>
      </c>
      <c r="G88" s="54" t="s">
        <v>125</v>
      </c>
      <c r="H88" s="54" t="s">
        <v>126</v>
      </c>
      <c r="I88" s="53"/>
      <c r="J88" s="62">
        <v>10.199999999999999</v>
      </c>
      <c r="K88" s="94"/>
      <c r="L88" s="73">
        <f>(J88*10)</f>
        <v>102</v>
      </c>
      <c r="M88"/>
    </row>
    <row r="89" spans="1:13" ht="17">
      <c r="A89" s="127"/>
      <c r="B89" s="28"/>
      <c r="C89" s="141"/>
      <c r="D89" s="39">
        <v>960</v>
      </c>
      <c r="E89" s="54" t="s">
        <v>127</v>
      </c>
      <c r="F89" s="54" t="s">
        <v>128</v>
      </c>
      <c r="G89" s="54" t="s">
        <v>86</v>
      </c>
      <c r="H89" s="54" t="s">
        <v>129</v>
      </c>
      <c r="I89" s="53"/>
      <c r="J89" s="62">
        <v>19.920000000000002</v>
      </c>
      <c r="K89" s="94"/>
      <c r="L89" s="73">
        <f>(J89*20)</f>
        <v>398.4</v>
      </c>
      <c r="M89"/>
    </row>
    <row r="90" spans="1:13" ht="17">
      <c r="A90" s="127"/>
      <c r="B90" s="28"/>
      <c r="C90" s="141"/>
      <c r="D90" s="8"/>
      <c r="E90" s="54" t="s">
        <v>130</v>
      </c>
      <c r="F90" s="54" t="s">
        <v>131</v>
      </c>
      <c r="G90" s="54" t="s">
        <v>132</v>
      </c>
      <c r="H90" s="54" t="s">
        <v>133</v>
      </c>
      <c r="I90" s="53"/>
      <c r="J90" s="62">
        <v>8.5</v>
      </c>
      <c r="K90" s="94"/>
      <c r="L90" s="73">
        <f>(J90*5)</f>
        <v>42.5</v>
      </c>
      <c r="M90"/>
    </row>
    <row r="91" spans="1:13" ht="17">
      <c r="A91" s="127"/>
      <c r="B91" s="28"/>
      <c r="C91" s="141"/>
      <c r="D91" s="8"/>
      <c r="E91" s="54" t="s">
        <v>134</v>
      </c>
      <c r="F91" s="54" t="s">
        <v>131</v>
      </c>
      <c r="G91" s="54" t="s">
        <v>132</v>
      </c>
      <c r="H91" s="54" t="s">
        <v>133</v>
      </c>
      <c r="I91" s="53"/>
      <c r="J91" s="62">
        <v>8.5</v>
      </c>
      <c r="K91" s="94"/>
      <c r="L91" s="73">
        <f>(J91*5)</f>
        <v>42.5</v>
      </c>
      <c r="M91"/>
    </row>
    <row r="92" spans="1:13" ht="17">
      <c r="A92" s="127"/>
      <c r="B92" s="28"/>
      <c r="C92" s="141"/>
      <c r="D92" s="8"/>
      <c r="E92" s="54" t="s">
        <v>57</v>
      </c>
      <c r="F92" s="54" t="s">
        <v>135</v>
      </c>
      <c r="G92" s="54" t="s">
        <v>136</v>
      </c>
      <c r="H92" s="54" t="s">
        <v>137</v>
      </c>
      <c r="I92" s="17"/>
      <c r="J92" s="62">
        <v>69.22</v>
      </c>
      <c r="K92" s="94"/>
      <c r="L92" s="73">
        <f>(J92*2)</f>
        <v>138.44</v>
      </c>
      <c r="M92"/>
    </row>
    <row r="93" spans="1:13" ht="17">
      <c r="A93" s="127"/>
      <c r="B93" s="28"/>
      <c r="C93" s="141"/>
      <c r="D93" s="8"/>
      <c r="E93" s="54"/>
      <c r="F93" s="54"/>
      <c r="G93" s="54"/>
      <c r="H93" s="54"/>
      <c r="I93" s="53"/>
      <c r="J93" s="62"/>
      <c r="K93" s="94"/>
      <c r="L93" s="73"/>
      <c r="M93"/>
    </row>
    <row r="94" spans="1:13" ht="17">
      <c r="A94" s="127"/>
      <c r="B94" s="28" t="s">
        <v>138</v>
      </c>
      <c r="C94" s="141"/>
      <c r="D94" s="8"/>
      <c r="E94" s="54"/>
      <c r="F94" s="54"/>
      <c r="G94" s="54"/>
      <c r="H94" s="54"/>
      <c r="I94" s="53"/>
      <c r="J94" s="62"/>
      <c r="K94" s="94"/>
      <c r="L94" s="73"/>
      <c r="M94"/>
    </row>
    <row r="95" spans="1:13" ht="17">
      <c r="A95" s="127"/>
      <c r="B95" s="28"/>
      <c r="C95" s="141"/>
      <c r="D95" s="8"/>
      <c r="E95" s="54" t="s">
        <v>66</v>
      </c>
      <c r="F95" s="54" t="s">
        <v>139</v>
      </c>
      <c r="G95" s="54" t="s">
        <v>132</v>
      </c>
      <c r="H95" s="54" t="s">
        <v>140</v>
      </c>
      <c r="I95" s="53"/>
      <c r="J95" s="62">
        <v>6.63</v>
      </c>
      <c r="K95" s="94"/>
      <c r="L95" s="73">
        <f>(J95*32)</f>
        <v>212.16</v>
      </c>
      <c r="M95"/>
    </row>
    <row r="96" spans="1:13" ht="17">
      <c r="A96" s="127"/>
      <c r="B96" s="30"/>
      <c r="C96" s="141"/>
      <c r="D96" s="39">
        <v>960</v>
      </c>
      <c r="E96" s="54" t="s">
        <v>70</v>
      </c>
      <c r="F96" s="54" t="s">
        <v>85</v>
      </c>
      <c r="G96" s="54" t="s">
        <v>132</v>
      </c>
      <c r="H96" s="54" t="s">
        <v>141</v>
      </c>
      <c r="I96" s="53"/>
      <c r="J96" s="62">
        <v>4.74</v>
      </c>
      <c r="K96" s="94"/>
      <c r="L96" s="73">
        <f>(J96*10)</f>
        <v>47.4</v>
      </c>
      <c r="M96"/>
    </row>
    <row r="97" spans="1:13" ht="17">
      <c r="A97" s="127"/>
      <c r="B97" s="30"/>
      <c r="C97" s="141"/>
      <c r="D97" s="8"/>
      <c r="E97" s="54" t="s">
        <v>72</v>
      </c>
      <c r="F97" s="54" t="s">
        <v>85</v>
      </c>
      <c r="G97" s="54" t="s">
        <v>132</v>
      </c>
      <c r="H97" s="54" t="s">
        <v>141</v>
      </c>
      <c r="I97" s="53"/>
      <c r="J97" s="62">
        <v>5.0999999999999996</v>
      </c>
      <c r="K97" s="94"/>
      <c r="L97" s="73">
        <f>(J97*10)</f>
        <v>51</v>
      </c>
      <c r="M97"/>
    </row>
    <row r="98" spans="1:13" ht="17">
      <c r="A98" s="127"/>
      <c r="B98" s="30"/>
      <c r="C98" s="141"/>
      <c r="D98" s="8"/>
      <c r="E98" s="54" t="s">
        <v>26</v>
      </c>
      <c r="F98" s="54" t="s">
        <v>142</v>
      </c>
      <c r="G98" s="54" t="s">
        <v>74</v>
      </c>
      <c r="H98" s="54" t="s">
        <v>140</v>
      </c>
      <c r="I98" s="53"/>
      <c r="J98" s="62">
        <v>1.9</v>
      </c>
      <c r="K98" s="94"/>
      <c r="L98" s="73">
        <f>(J98*8)</f>
        <v>15.2</v>
      </c>
      <c r="M98"/>
    </row>
    <row r="99" spans="1:13" ht="17">
      <c r="A99" s="127"/>
      <c r="B99" s="30"/>
      <c r="C99" s="141"/>
      <c r="D99" s="8"/>
      <c r="E99" s="54" t="s">
        <v>75</v>
      </c>
      <c r="F99" s="54" t="s">
        <v>143</v>
      </c>
      <c r="G99" s="54" t="s">
        <v>74</v>
      </c>
      <c r="H99" s="54" t="s">
        <v>144</v>
      </c>
      <c r="I99" s="53"/>
      <c r="J99" s="62">
        <v>0.79</v>
      </c>
      <c r="K99" s="94"/>
      <c r="L99" s="73">
        <f>(J99*20)</f>
        <v>15.8</v>
      </c>
      <c r="M99"/>
    </row>
    <row r="100" spans="1:13" ht="17">
      <c r="A100" s="127"/>
      <c r="B100" s="30"/>
      <c r="C100" s="142"/>
      <c r="D100" s="8"/>
      <c r="E100" s="54"/>
      <c r="F100" s="54"/>
      <c r="G100" s="54"/>
      <c r="H100" s="54"/>
      <c r="I100" s="53"/>
      <c r="J100" s="62"/>
      <c r="K100" s="94"/>
      <c r="L100" s="73"/>
      <c r="M100"/>
    </row>
    <row r="101" spans="1:13">
      <c r="A101" s="127"/>
      <c r="B101" s="95"/>
      <c r="C101" s="95"/>
      <c r="D101" s="96"/>
      <c r="E101" s="98"/>
      <c r="F101" s="98"/>
      <c r="G101" s="98"/>
      <c r="H101" s="98"/>
      <c r="I101" s="100"/>
      <c r="J101" s="98"/>
      <c r="K101" s="101"/>
      <c r="L101" s="102"/>
      <c r="M101"/>
    </row>
    <row r="102" spans="1:13" ht="51" customHeight="1">
      <c r="A102" s="127"/>
      <c r="B102" s="121"/>
      <c r="C102" s="121"/>
      <c r="D102" s="121"/>
      <c r="E102" s="121"/>
      <c r="F102" s="121"/>
      <c r="G102" s="121"/>
      <c r="H102" s="121"/>
      <c r="I102" s="121"/>
      <c r="J102" s="121"/>
      <c r="K102" s="103">
        <f>SUM(K94:K101)</f>
        <v>0</v>
      </c>
      <c r="L102" s="104">
        <f>SUM(L61:L99)</f>
        <v>4805.79</v>
      </c>
      <c r="M102"/>
    </row>
    <row r="103" spans="1:13" ht="57" customHeight="1">
      <c r="A103" s="127"/>
      <c r="B103" s="121"/>
      <c r="C103" s="121"/>
      <c r="D103" s="121"/>
      <c r="E103" s="121"/>
      <c r="F103" s="121"/>
      <c r="G103" s="121"/>
      <c r="H103" s="121"/>
      <c r="I103" s="121"/>
      <c r="J103" s="121"/>
      <c r="K103" s="105" t="s">
        <v>145</v>
      </c>
      <c r="L103" s="106">
        <f>SUM(K28,L55,L102)</f>
        <v>12415.31</v>
      </c>
      <c r="M103"/>
    </row>
    <row r="104" spans="1:13" ht="16" customHeight="1">
      <c r="A104" s="127"/>
      <c r="B104" s="121"/>
      <c r="C104" s="121"/>
      <c r="D104" s="121"/>
      <c r="E104" s="121"/>
      <c r="F104" s="121"/>
      <c r="G104" s="121"/>
      <c r="H104" s="121"/>
      <c r="I104" s="121"/>
      <c r="J104" s="121"/>
      <c r="K104"/>
      <c r="L104"/>
      <c r="M104"/>
    </row>
    <row r="105" spans="1:13" ht="16" customHeight="1">
      <c r="B105" s="10"/>
      <c r="C105" s="10"/>
      <c r="D105" s="10"/>
      <c r="E105" s="10"/>
      <c r="F105"/>
      <c r="G105"/>
      <c r="H105"/>
      <c r="I105"/>
      <c r="J105"/>
      <c r="K105"/>
      <c r="L105"/>
      <c r="M105"/>
    </row>
    <row r="106" spans="1:13" ht="16" customHeight="1">
      <c r="B106" s="10"/>
      <c r="C106" s="10"/>
      <c r="D106" s="10"/>
      <c r="E106" s="10"/>
      <c r="F106"/>
      <c r="G106"/>
      <c r="H106"/>
      <c r="I106"/>
      <c r="J106"/>
      <c r="K106"/>
      <c r="L106"/>
      <c r="M106"/>
    </row>
    <row r="107" spans="1:13" ht="16" customHeight="1">
      <c r="B107" s="10"/>
      <c r="C107" s="10"/>
      <c r="D107" s="10"/>
      <c r="E107" s="10"/>
      <c r="F107"/>
      <c r="G107"/>
      <c r="H107"/>
      <c r="I107"/>
      <c r="J107"/>
      <c r="K107"/>
      <c r="L107"/>
      <c r="M107"/>
    </row>
    <row r="108" spans="1:13" ht="16" customHeight="1">
      <c r="B108" s="10"/>
      <c r="C108" s="10"/>
      <c r="D108" s="10"/>
      <c r="E108" s="10"/>
      <c r="F108"/>
      <c r="G108"/>
      <c r="H108"/>
      <c r="I108"/>
      <c r="J108"/>
      <c r="K108"/>
      <c r="L108"/>
      <c r="M108"/>
    </row>
    <row r="109" spans="1:13" ht="16" customHeight="1">
      <c r="B109" s="10"/>
      <c r="C109" s="10"/>
      <c r="D109" s="10"/>
      <c r="E109" s="10"/>
      <c r="F109"/>
      <c r="G109"/>
      <c r="H109"/>
      <c r="I109"/>
      <c r="J109"/>
      <c r="K109"/>
      <c r="L109"/>
      <c r="M109"/>
    </row>
    <row r="110" spans="1:13" ht="16" customHeight="1">
      <c r="B110" s="10"/>
      <c r="C110" s="10"/>
      <c r="D110" s="10"/>
      <c r="E110" s="10"/>
      <c r="F110"/>
      <c r="G110"/>
      <c r="H110"/>
      <c r="I110"/>
      <c r="J110"/>
      <c r="K110"/>
      <c r="L110"/>
      <c r="M110"/>
    </row>
    <row r="111" spans="1:13" ht="16" customHeight="1">
      <c r="B111" s="10"/>
      <c r="C111" s="10"/>
      <c r="D111" s="10"/>
      <c r="E111" s="10"/>
      <c r="F111"/>
      <c r="G111"/>
      <c r="H111"/>
      <c r="I111"/>
      <c r="J111"/>
      <c r="K111"/>
      <c r="L111"/>
      <c r="M111"/>
    </row>
    <row r="112" spans="1:13" ht="16" customHeight="1">
      <c r="B112" s="10"/>
      <c r="C112" s="10"/>
      <c r="D112" s="10"/>
      <c r="E112" s="10"/>
      <c r="F112"/>
      <c r="G112"/>
      <c r="H112"/>
      <c r="I112"/>
      <c r="J112"/>
      <c r="K112"/>
      <c r="L112"/>
      <c r="M112"/>
    </row>
    <row r="113" spans="2:13" ht="16" customHeight="1">
      <c r="B113" s="10"/>
      <c r="C113" s="10"/>
      <c r="D113" s="10"/>
      <c r="E113" s="10"/>
      <c r="F113"/>
      <c r="G113"/>
      <c r="H113"/>
      <c r="I113"/>
      <c r="J113"/>
      <c r="K113"/>
      <c r="L113"/>
      <c r="M113"/>
    </row>
    <row r="114" spans="2:13" ht="16" customHeight="1">
      <c r="B114" s="10"/>
      <c r="C114" s="10"/>
      <c r="D114" s="10"/>
      <c r="E114" s="10"/>
      <c r="F114"/>
      <c r="G114"/>
      <c r="H114"/>
      <c r="I114"/>
      <c r="J114"/>
      <c r="K114"/>
      <c r="L114"/>
      <c r="M114"/>
    </row>
    <row r="115" spans="2:13" ht="16" customHeight="1">
      <c r="B115" s="10"/>
      <c r="C115" s="10"/>
      <c r="D115" s="10"/>
      <c r="E115" s="10"/>
      <c r="F115"/>
      <c r="G115"/>
      <c r="H115"/>
      <c r="I115"/>
      <c r="J115"/>
      <c r="K115"/>
      <c r="L115"/>
      <c r="M115"/>
    </row>
    <row r="116" spans="2:13" ht="16" customHeight="1">
      <c r="B116"/>
      <c r="C116"/>
      <c r="D116"/>
      <c r="E116"/>
      <c r="F116"/>
      <c r="G116"/>
      <c r="H116"/>
      <c r="I116"/>
      <c r="J116"/>
      <c r="K116"/>
      <c r="L116"/>
      <c r="M116"/>
    </row>
    <row r="117" spans="2:13" ht="16" customHeight="1">
      <c r="B117"/>
      <c r="C117"/>
      <c r="D117"/>
      <c r="E117"/>
      <c r="F117"/>
      <c r="G117"/>
      <c r="H117"/>
      <c r="I117"/>
      <c r="J117"/>
      <c r="K117"/>
      <c r="L117"/>
      <c r="M117"/>
    </row>
    <row r="118" spans="2:13" ht="16" customHeight="1">
      <c r="B118"/>
      <c r="C118"/>
      <c r="D118"/>
      <c r="E118"/>
      <c r="F118"/>
      <c r="G118"/>
      <c r="H118"/>
      <c r="I118"/>
      <c r="J118"/>
      <c r="K118"/>
      <c r="L118"/>
      <c r="M118"/>
    </row>
    <row r="119" spans="2:13" ht="16" customHeight="1">
      <c r="B119"/>
      <c r="C119"/>
      <c r="D119"/>
      <c r="E119"/>
      <c r="F119"/>
      <c r="G119"/>
      <c r="H119"/>
      <c r="I119"/>
      <c r="J119"/>
      <c r="K119"/>
      <c r="L119"/>
      <c r="M119"/>
    </row>
    <row r="120" spans="2:13" ht="16" customHeight="1">
      <c r="B120"/>
      <c r="C120"/>
      <c r="D120"/>
      <c r="E120"/>
      <c r="F120"/>
      <c r="G120"/>
      <c r="H120"/>
      <c r="I120"/>
      <c r="J120"/>
      <c r="K120"/>
      <c r="L120"/>
      <c r="M120"/>
    </row>
    <row r="121" spans="2:13" ht="16" customHeight="1">
      <c r="B121"/>
      <c r="C121"/>
      <c r="D121"/>
      <c r="E121"/>
      <c r="F121"/>
      <c r="G121"/>
      <c r="H121"/>
      <c r="I121"/>
      <c r="J121"/>
      <c r="K121"/>
      <c r="L121"/>
      <c r="M121"/>
    </row>
    <row r="122" spans="2:13" ht="16" customHeight="1">
      <c r="B122"/>
      <c r="C122"/>
      <c r="D122"/>
      <c r="E122"/>
      <c r="F122"/>
      <c r="G122"/>
      <c r="H122"/>
      <c r="I122"/>
      <c r="J122"/>
      <c r="K122"/>
      <c r="L122"/>
      <c r="M122"/>
    </row>
    <row r="123" spans="2:13" ht="16" customHeight="1">
      <c r="B123"/>
      <c r="C123"/>
      <c r="D123"/>
      <c r="E123"/>
      <c r="F123"/>
      <c r="G123"/>
      <c r="H123"/>
      <c r="I123"/>
      <c r="J123"/>
      <c r="K123"/>
      <c r="L123"/>
      <c r="M123"/>
    </row>
    <row r="124" spans="2:13" ht="16" customHeight="1">
      <c r="B124"/>
      <c r="C124"/>
      <c r="D124"/>
      <c r="E124"/>
      <c r="F124"/>
      <c r="G124"/>
      <c r="H124"/>
      <c r="I124"/>
      <c r="J124"/>
      <c r="K124"/>
      <c r="L124"/>
      <c r="M124"/>
    </row>
    <row r="125" spans="2:13" ht="16" customHeight="1">
      <c r="B125"/>
      <c r="C125"/>
      <c r="D125"/>
      <c r="E125"/>
      <c r="F125"/>
      <c r="G125"/>
      <c r="H125"/>
      <c r="I125"/>
      <c r="J125"/>
      <c r="K125"/>
      <c r="L125"/>
      <c r="M125"/>
    </row>
    <row r="126" spans="2:13" ht="16" customHeight="1">
      <c r="B126"/>
      <c r="C126"/>
      <c r="D126"/>
      <c r="E126"/>
      <c r="F126"/>
      <c r="G126"/>
      <c r="H126"/>
      <c r="I126"/>
      <c r="J126"/>
      <c r="K126"/>
      <c r="L126"/>
      <c r="M126"/>
    </row>
    <row r="127" spans="2:13" ht="16" customHeight="1">
      <c r="B127"/>
      <c r="C127"/>
      <c r="D127"/>
      <c r="E127"/>
      <c r="F127"/>
      <c r="G127"/>
      <c r="H127"/>
      <c r="I127"/>
      <c r="J127"/>
      <c r="K127"/>
      <c r="L127"/>
      <c r="M127"/>
    </row>
    <row r="128" spans="2:13" ht="16" customHeight="1">
      <c r="B128"/>
      <c r="C128"/>
      <c r="D128"/>
      <c r="E128"/>
      <c r="F128"/>
      <c r="G128"/>
      <c r="H128"/>
      <c r="I128"/>
      <c r="J128"/>
      <c r="K128"/>
      <c r="L128"/>
      <c r="M128"/>
    </row>
    <row r="129" customFormat="1" ht="16" customHeight="1"/>
    <row r="130" customFormat="1" ht="16" customHeight="1"/>
    <row r="131" customFormat="1" ht="16" customHeight="1"/>
    <row r="132" customFormat="1" ht="16" customHeight="1"/>
    <row r="133" customFormat="1" ht="16" customHeight="1"/>
    <row r="134" customFormat="1" ht="16" customHeight="1"/>
    <row r="135" customFormat="1" ht="16" customHeight="1"/>
    <row r="136" customFormat="1" ht="16" customHeight="1"/>
    <row r="137" customFormat="1" ht="16" customHeight="1"/>
    <row r="138" customFormat="1" ht="16" customHeight="1"/>
    <row r="139" customFormat="1" ht="16" customHeight="1"/>
    <row r="140" customFormat="1" ht="16" customHeight="1"/>
    <row r="141" customFormat="1" ht="16" customHeight="1"/>
    <row r="142" customFormat="1" ht="16" customHeight="1"/>
    <row r="143" customFormat="1" ht="16" customHeight="1"/>
    <row r="144" customFormat="1" ht="16" customHeight="1"/>
    <row r="145" customFormat="1" ht="16" customHeight="1"/>
    <row r="146" customFormat="1" ht="16" customHeight="1"/>
    <row r="147" customFormat="1" ht="16" customHeight="1"/>
    <row r="148" customFormat="1" ht="16" customHeight="1"/>
    <row r="149" customFormat="1" ht="16" customHeight="1"/>
    <row r="150" customFormat="1" ht="16" customHeight="1"/>
    <row r="151" customFormat="1" ht="16" customHeight="1"/>
    <row r="152" customFormat="1" ht="16" customHeight="1"/>
    <row r="153" customFormat="1" ht="16" customHeight="1"/>
    <row r="154" customFormat="1" ht="16" customHeight="1"/>
  </sheetData>
  <sheetProtection sheet="1" objects="1" scenarios="1"/>
  <mergeCells count="33">
    <mergeCell ref="H29:H30"/>
    <mergeCell ref="A1:A104"/>
    <mergeCell ref="B13:B14"/>
    <mergeCell ref="B29:B30"/>
    <mergeCell ref="B57:B58"/>
    <mergeCell ref="C13:C14"/>
    <mergeCell ref="C16:C25"/>
    <mergeCell ref="C29:C30"/>
    <mergeCell ref="C32:C53"/>
    <mergeCell ref="C57:C58"/>
    <mergeCell ref="C60:C100"/>
    <mergeCell ref="B1:L1"/>
    <mergeCell ref="H13:I13"/>
    <mergeCell ref="J13:K13"/>
    <mergeCell ref="I29:J29"/>
    <mergeCell ref="K29:L29"/>
    <mergeCell ref="E29:E30"/>
    <mergeCell ref="H57:H58"/>
    <mergeCell ref="B2:L3"/>
    <mergeCell ref="B102:J104"/>
    <mergeCell ref="E57:E58"/>
    <mergeCell ref="F13:F14"/>
    <mergeCell ref="F29:F30"/>
    <mergeCell ref="F57:F58"/>
    <mergeCell ref="G13:G14"/>
    <mergeCell ref="G29:G30"/>
    <mergeCell ref="G57:G58"/>
    <mergeCell ref="I57:J57"/>
    <mergeCell ref="K57:L57"/>
    <mergeCell ref="D13:D14"/>
    <mergeCell ref="D29:D30"/>
    <mergeCell ref="D57:D58"/>
    <mergeCell ref="E13:E14"/>
  </mergeCells>
  <pageMargins left="0.7" right="0.7" top="0.75" bottom="0.75" header="0.3" footer="0.3"/>
  <pageSetup paperSize="9"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87"/>
  <sheetViews>
    <sheetView zoomScale="63" zoomScaleNormal="63" workbookViewId="0">
      <pane xSplit="1" ySplit="11" topLeftCell="B12" activePane="bottomRight" state="frozen"/>
      <selection pane="topRight"/>
      <selection pane="bottomLeft"/>
      <selection pane="bottomRight" activeCell="C15" sqref="C15"/>
    </sheetView>
  </sheetViews>
  <sheetFormatPr defaultColWidth="8.81640625" defaultRowHeight="15.5"/>
  <cols>
    <col min="1" max="1" width="3.453125" customWidth="1"/>
    <col min="2" max="2" width="34.81640625" style="1" customWidth="1"/>
    <col min="3" max="3" width="31.453125" style="2" customWidth="1"/>
    <col min="4" max="4" width="27.453125" style="2" customWidth="1"/>
    <col min="5" max="5" width="21.453125" style="3" customWidth="1"/>
    <col min="6" max="8" width="21.453125" style="2" customWidth="1"/>
    <col min="9" max="9" width="18.453125" style="2" customWidth="1"/>
  </cols>
  <sheetData>
    <row r="2" spans="2:10" ht="16" customHeight="1">
      <c r="B2" s="146" t="s">
        <v>146</v>
      </c>
      <c r="C2" s="120"/>
      <c r="D2" s="120"/>
      <c r="E2" s="120"/>
      <c r="F2" s="120"/>
      <c r="G2" s="120"/>
      <c r="H2" s="120"/>
      <c r="J2" s="2"/>
    </row>
    <row r="3" spans="2:10" ht="43" customHeight="1">
      <c r="B3" s="120"/>
      <c r="C3" s="120"/>
      <c r="D3" s="120"/>
      <c r="E3" s="120"/>
      <c r="F3" s="120"/>
      <c r="G3" s="120"/>
      <c r="H3" s="120"/>
      <c r="J3" s="2"/>
    </row>
    <row r="4" spans="2:10">
      <c r="C4"/>
      <c r="D4" s="4"/>
      <c r="F4" s="3"/>
      <c r="J4" s="2"/>
    </row>
    <row r="5" spans="2:10" ht="16" customHeight="1">
      <c r="C5"/>
      <c r="D5" s="147"/>
      <c r="E5" s="148"/>
      <c r="F5" s="11"/>
      <c r="G5" s="11"/>
      <c r="J5" s="2"/>
    </row>
    <row r="6" spans="2:10" ht="17.25" customHeight="1">
      <c r="C6"/>
      <c r="D6" s="149"/>
      <c r="E6" s="150"/>
      <c r="F6" s="11"/>
      <c r="G6" s="11"/>
      <c r="J6" s="2"/>
    </row>
    <row r="7" spans="2:10">
      <c r="C7"/>
      <c r="F7" s="3"/>
      <c r="J7" s="2"/>
    </row>
    <row r="8" spans="2:10" ht="29.25" customHeight="1">
      <c r="C8" s="5"/>
      <c r="F8" s="12"/>
      <c r="G8" s="13"/>
      <c r="I8"/>
    </row>
    <row r="9" spans="2:10">
      <c r="C9"/>
      <c r="F9" s="3"/>
      <c r="J9" s="2"/>
    </row>
    <row r="10" spans="2:10" ht="29.25" customHeight="1">
      <c r="C10" s="6"/>
      <c r="F10" s="14"/>
      <c r="G10" s="6"/>
      <c r="H10"/>
      <c r="I10"/>
    </row>
    <row r="11" spans="2:10" ht="44" customHeight="1">
      <c r="C11"/>
      <c r="F11" s="3"/>
      <c r="J11" s="2"/>
    </row>
    <row r="12" spans="2:10" ht="22" customHeight="1">
      <c r="B12" s="7" t="s">
        <v>12</v>
      </c>
      <c r="C12"/>
      <c r="F12" s="3"/>
      <c r="J12" s="2"/>
    </row>
    <row r="13" spans="2:10" ht="38.25" customHeight="1">
      <c r="B13" s="152" t="s">
        <v>147</v>
      </c>
      <c r="C13" s="153" t="s">
        <v>15</v>
      </c>
      <c r="D13" s="151" t="s">
        <v>148</v>
      </c>
      <c r="E13" s="151" t="s">
        <v>16</v>
      </c>
      <c r="F13" s="151" t="s">
        <v>149</v>
      </c>
      <c r="G13" s="151" t="s">
        <v>19</v>
      </c>
      <c r="H13" s="151"/>
      <c r="I13" s="151" t="s">
        <v>20</v>
      </c>
      <c r="J13" s="151"/>
    </row>
    <row r="14" spans="2:10">
      <c r="B14" s="152"/>
      <c r="C14" s="154"/>
      <c r="D14" s="151"/>
      <c r="E14" s="151"/>
      <c r="F14" s="151"/>
      <c r="G14" s="15" t="s">
        <v>21</v>
      </c>
      <c r="H14" s="15" t="s">
        <v>22</v>
      </c>
      <c r="I14" s="15" t="s">
        <v>21</v>
      </c>
      <c r="J14" s="15" t="s">
        <v>22</v>
      </c>
    </row>
    <row r="15" spans="2:10" ht="45" customHeight="1">
      <c r="B15" s="8"/>
      <c r="C15" s="9"/>
      <c r="D15" s="9"/>
      <c r="E15" s="16"/>
      <c r="F15" s="9"/>
      <c r="G15" s="17"/>
      <c r="H15" s="17"/>
      <c r="I15" s="17"/>
      <c r="J15" s="19"/>
    </row>
    <row r="16" spans="2:10" ht="45" customHeight="1">
      <c r="B16" s="8"/>
      <c r="C16" s="9"/>
      <c r="D16" s="9"/>
      <c r="E16" s="16"/>
      <c r="F16" s="9"/>
      <c r="G16" s="17"/>
      <c r="H16" s="17"/>
      <c r="I16" s="17"/>
      <c r="J16" s="19"/>
    </row>
    <row r="17" spans="2:10" ht="45" customHeight="1">
      <c r="B17" s="8"/>
      <c r="C17" s="9"/>
      <c r="D17" s="9"/>
      <c r="E17" s="16"/>
      <c r="F17" s="9"/>
      <c r="G17" s="17"/>
      <c r="H17" s="17"/>
      <c r="I17" s="17"/>
      <c r="J17" s="19"/>
    </row>
    <row r="18" spans="2:10" ht="45" customHeight="1">
      <c r="B18" s="8"/>
      <c r="C18" s="9"/>
      <c r="D18" s="9"/>
      <c r="E18" s="16"/>
      <c r="F18" s="9"/>
      <c r="G18" s="17"/>
      <c r="H18" s="17"/>
      <c r="I18" s="17"/>
      <c r="J18" s="19"/>
    </row>
    <row r="19" spans="2:10" ht="45" customHeight="1">
      <c r="B19" s="8"/>
      <c r="C19" s="9"/>
      <c r="D19" s="9"/>
      <c r="E19" s="16"/>
      <c r="F19" s="9"/>
      <c r="G19" s="17"/>
      <c r="H19" s="17"/>
      <c r="I19" s="17"/>
      <c r="J19" s="19"/>
    </row>
    <row r="20" spans="2:10" ht="18.5">
      <c r="B20" s="10"/>
      <c r="H20" s="18" t="s">
        <v>150</v>
      </c>
      <c r="I20" s="20"/>
      <c r="J20" s="21"/>
    </row>
    <row r="21" spans="2:10" ht="16" customHeight="1">
      <c r="B21" s="10"/>
    </row>
    <row r="22" spans="2:10" ht="16" customHeight="1">
      <c r="B22" s="10"/>
    </row>
    <row r="23" spans="2:10" ht="16" customHeight="1">
      <c r="B23" s="10"/>
    </row>
    <row r="24" spans="2:10" ht="16" customHeight="1">
      <c r="B24" s="10"/>
    </row>
    <row r="25" spans="2:10" ht="16" customHeight="1">
      <c r="B25" s="10"/>
    </row>
    <row r="26" spans="2:10" ht="16" customHeight="1">
      <c r="B26" s="10"/>
    </row>
    <row r="27" spans="2:10" ht="16" customHeight="1">
      <c r="B27" s="10"/>
    </row>
    <row r="28" spans="2:10" ht="16" customHeight="1">
      <c r="B28" s="10"/>
    </row>
    <row r="29" spans="2:10" ht="16" customHeight="1">
      <c r="B29" s="10"/>
    </row>
    <row r="30" spans="2:10" ht="16" customHeight="1">
      <c r="B30" s="10"/>
    </row>
    <row r="31" spans="2:10" ht="16" customHeight="1">
      <c r="B31" s="10"/>
    </row>
    <row r="32" spans="2:10" ht="16" customHeight="1">
      <c r="B32" s="10"/>
    </row>
    <row r="33" spans="2:2" ht="16" customHeight="1">
      <c r="B33" s="10"/>
    </row>
    <row r="34" spans="2:2" ht="16" customHeight="1">
      <c r="B34" s="10"/>
    </row>
    <row r="35" spans="2:2" ht="16" customHeight="1">
      <c r="B35" s="10"/>
    </row>
    <row r="36" spans="2:2" ht="16" customHeight="1">
      <c r="B36" s="10"/>
    </row>
    <row r="37" spans="2:2" ht="16" customHeight="1">
      <c r="B37" s="10"/>
    </row>
    <row r="38" spans="2:2" ht="16" customHeight="1">
      <c r="B38" s="10"/>
    </row>
    <row r="39" spans="2:2" ht="16" customHeight="1">
      <c r="B39" s="10"/>
    </row>
    <row r="40" spans="2:2" ht="16" customHeight="1">
      <c r="B40" s="10"/>
    </row>
    <row r="41" spans="2:2" ht="16" customHeight="1">
      <c r="B41" s="10"/>
    </row>
    <row r="42" spans="2:2" ht="16" customHeight="1">
      <c r="B42" s="10"/>
    </row>
    <row r="43" spans="2:2" ht="16" customHeight="1">
      <c r="B43" s="10"/>
    </row>
    <row r="44" spans="2:2" ht="16" customHeight="1">
      <c r="B44" s="10"/>
    </row>
    <row r="45" spans="2:2" ht="16" customHeight="1">
      <c r="B45" s="10"/>
    </row>
    <row r="46" spans="2:2" ht="16" customHeight="1">
      <c r="B46" s="10"/>
    </row>
    <row r="47" spans="2:2" ht="16" customHeight="1">
      <c r="B47" s="10"/>
    </row>
    <row r="48" spans="2:2" ht="16" customHeight="1">
      <c r="B48" s="10"/>
    </row>
    <row r="49" spans="2:2" ht="16" customHeight="1">
      <c r="B49" s="10"/>
    </row>
    <row r="50" spans="2:2" ht="16" customHeight="1"/>
    <row r="51" spans="2:2" ht="16" customHeight="1"/>
    <row r="52" spans="2:2" ht="16" customHeight="1"/>
    <row r="53" spans="2:2" ht="16" customHeight="1"/>
    <row r="54" spans="2:2" ht="16" customHeight="1"/>
    <row r="55" spans="2:2" ht="16" customHeight="1"/>
    <row r="56" spans="2:2" ht="16" customHeight="1"/>
    <row r="57" spans="2:2" ht="16" customHeight="1"/>
    <row r="58" spans="2:2" ht="16" customHeight="1"/>
    <row r="59" spans="2:2" ht="16" customHeight="1"/>
    <row r="60" spans="2:2" ht="16" customHeight="1"/>
    <row r="61" spans="2:2" ht="16" customHeight="1"/>
    <row r="62" spans="2:2" ht="16" customHeight="1"/>
    <row r="63" spans="2:2" ht="16" customHeight="1"/>
    <row r="64" spans="2:2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</sheetData>
  <mergeCells count="9">
    <mergeCell ref="B2:H3"/>
    <mergeCell ref="D5:E6"/>
    <mergeCell ref="G13:H13"/>
    <mergeCell ref="I13:J13"/>
    <mergeCell ref="B13:B14"/>
    <mergeCell ref="C13:C14"/>
    <mergeCell ref="D13:D14"/>
    <mergeCell ref="E13:E14"/>
    <mergeCell ref="F13:F14"/>
  </mergeCells>
  <pageMargins left="0.7" right="0.7" top="0.75" bottom="0.75" header="0.3" footer="0.3"/>
  <pageSetup paperSize="9" orientation="portrait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BD452E7901CB43A904748D0B4819ED" ma:contentTypeVersion="22" ma:contentTypeDescription="Create a new document." ma:contentTypeScope="" ma:versionID="c75b0f6fc150c6d493a6106d83738998">
  <xsd:schema xmlns:xsd="http://www.w3.org/2001/XMLSchema" xmlns:xs="http://www.w3.org/2001/XMLSchema" xmlns:p="http://schemas.microsoft.com/office/2006/metadata/properties" xmlns:ns1="http://schemas.microsoft.com/sharepoint/v3" xmlns:ns2="d1257467-fdfb-4f02-b413-7eccbfb680f0" xmlns:ns3="42ee4032-ca9d-45cb-b42c-6d315f6573e8" targetNamespace="http://schemas.microsoft.com/office/2006/metadata/properties" ma:root="true" ma:fieldsID="ebe246ef37e3b2240c26cb9bc6af8c85" ns1:_="" ns2:_="" ns3:_="">
    <xsd:import namespace="http://schemas.microsoft.com/sharepoint/v3"/>
    <xsd:import namespace="d1257467-fdfb-4f02-b413-7eccbfb680f0"/>
    <xsd:import namespace="42ee4032-ca9d-45cb-b42c-6d315f6573e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Comment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7467-fdfb-4f02-b413-7eccbfb680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1f1105f1-faeb-43de-aaec-ba25f9492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e4032-ca9d-45cb-b42c-6d315f657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9" nillable="true" ma:displayName="Taxonomy Catch All Column" ma:hidden="true" ma:list="{b5286527-1556-41aa-86ce-931dc1ff8bd7}" ma:internalName="TaxCatchAll" ma:showField="CatchAllData" ma:web="42ee4032-ca9d-45cb-b42c-6d315f657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Comment xmlns="d1257467-fdfb-4f02-b413-7eccbfb680f0" xsi:nil="true"/>
    <PublishingExpiration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d1257467-fdfb-4f02-b413-7eccbfb680f0">
      <Terms xmlns="http://schemas.microsoft.com/office/infopath/2007/PartnerControls"/>
    </lcf76f155ced4ddcb4097134ff3c332f>
    <TaxCatchAll xmlns="42ee4032-ca9d-45cb-b42c-6d315f6573e8" xsi:nil="true"/>
  </documentManagement>
</p:properties>
</file>

<file path=customXml/itemProps1.xml><?xml version="1.0" encoding="utf-8"?>
<ds:datastoreItem xmlns:ds="http://schemas.openxmlformats.org/officeDocument/2006/customXml" ds:itemID="{48747E43-D781-4EE4-965D-68D686EED3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E018E1-375F-441E-9C90-3EE7D9B0FA3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C0780EC-C41F-47EC-ABDC-4885E21C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57467-fdfb-4f02-b413-7eccbfb680f0"/>
    <ds:schemaRef ds:uri="42ee4032-ca9d-45cb-b42c-6d315f6573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C223F9B-E892-4934-A67F-18ACAF9DA92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1257467-fdfb-4f02-b413-7eccbfb680f0"/>
    <ds:schemaRef ds:uri="42ee4032-ca9d-45cb-b42c-6d315f6573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LETTER</vt:lpstr>
      <vt:lpstr>EXAMPLE</vt:lpstr>
      <vt:lpstr>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Sara Horne</cp:lastModifiedBy>
  <dcterms:created xsi:type="dcterms:W3CDTF">2020-08-07T23:26:00Z</dcterms:created>
  <dcterms:modified xsi:type="dcterms:W3CDTF">2025-01-14T01:15:37Z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0x010100FBBD452E7901CB43A904748D0B4819ED</vt:lpwstr>
  </property>
  <property fmtid="{D5CDD505-2E9C-101B-9397-08002B2CF9AE}" pid="3" name="MediaServiceImageTags">
    <vt:lpwstr/>
  </property>
  <property fmtid="{D5CDD505-2E9C-101B-9397-08002B2CF9AE}" pid="4" name="KSOProductBuildVer">
    <vt:lpwstr>2052-6.7.1.8828</vt:lpwstr>
  </property>
  <property fmtid="{D5CDD505-2E9C-101B-9397-08002B2CF9AE}" pid="5" name="ICV">
    <vt:lpwstr>DE9A68FBF20B8D561C924667B298BAB7_43</vt:lpwstr>
  </property>
</Properties>
</file>